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126"/>
  <workbookPr showInkAnnotation="0"/>
  <mc:AlternateContent xmlns:mc="http://schemas.openxmlformats.org/markup-compatibility/2006">
    <mc:Choice Requires="x15">
      <x15ac:absPath xmlns:x15ac="http://schemas.microsoft.com/office/spreadsheetml/2010/11/ac" url="D:\GitHub\FUN-MAP_PG\DOC\"/>
    </mc:Choice>
  </mc:AlternateContent>
  <xr:revisionPtr revIDLastSave="0" documentId="13_ncr:1_{C31D6697-DE20-4D7D-84DF-D12D963639BE}" xr6:coauthVersionLast="47" xr6:coauthVersionMax="47" xr10:uidLastSave="{00000000-0000-0000-0000-000000000000}"/>
  <bookViews>
    <workbookView xWindow="1140" yWindow="1200" windowWidth="32160" windowHeight="19480" xr2:uid="{00000000-000D-0000-FFFF-FFFF00000000}"/>
  </bookViews>
  <sheets>
    <sheet name="MISSION CARDS VMA" sheetId="6" r:id="rId1"/>
    <sheet name="ROUTE" sheetId="9" r:id="rId2"/>
    <sheet name="Fuel Planning" sheetId="7" r:id="rId3"/>
    <sheet name="Weight Planning" sheetId="8" r:id="rId4"/>
    <sheet name="OBJECTS" sheetId="5" r:id="rId5"/>
    <sheet name="CALCULATORS" sheetId="12" r:id="rId6"/>
    <sheet name="DATA Validation" sheetId="11" r:id="rId7"/>
  </sheets>
  <definedNames>
    <definedName name="_xlnm.Print_Area" localSheetId="0">'MISSION CARDS VMA'!$A$1:$BT$52</definedName>
    <definedName name="_xlnm.Print_Area" localSheetId="1">ROUTE!$A$1:$O$25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O1" i="6" l="1"/>
  <c r="BI1" i="6"/>
  <c r="BC1" i="6"/>
  <c r="M1" i="6" l="1"/>
  <c r="G1" i="6" l="1"/>
  <c r="A1" i="6"/>
  <c r="AW1" i="6" l="1"/>
  <c r="AQ1" i="6"/>
  <c r="AK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<sst xmlns="http://schemas.openxmlformats.org/spreadsheetml/2006/main" count="392" uniqueCount="315">
  <si>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</si>
  <si>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</si>
  <si>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</si>
  <si>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</si>
  <si>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</si>
  <si>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</si>
  <si>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</si>
  <si>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</si>
  <si>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</si>
  <si>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</si>
  <si>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</si>
  <si>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</si>
  <si>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</si>
  <si>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</si>
  <si>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</si>
  <si>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</si>
  <si>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</si>
  <si>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</si>
  <si>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</si>
  <si>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</si>
  <si>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</si>
  <si>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</si>
  <si>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</si>
  <si>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</si>
  <si>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</si>
  <si>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</si>
  <si>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</si>
  <si>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</si>
  <si>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</si>
  <si>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</si>
  <si>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</si>
  <si>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</si>
  <si>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</si>
  <si>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</si>
  <si>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</si>
  <si>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</si>
  <si>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</si>
  <si>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</si>
  <si>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</si>
  <si>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</si>
  <si>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</si>
  <si>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</si>
  <si>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</si>
  <si>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</si>
  <si>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</si>
  <si>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</si>
  <si>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</si>
  <si>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</si>
  <si>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</si>
  <si>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</si>
  <si>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</si>
  <si>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</si>
  <si>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</si>
  <si>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</si>
  <si>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</si>
  <si>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</si>
  <si>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</si>
  <si>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</si>
  <si>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</si>
  <si>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</si>
  <si>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</si>
  <si>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</si>
  <si>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</si>
  <si>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</si>
  <si>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</si>
  <si>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</si>
  <si>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</si>
  <si>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</si>
  <si>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</si>
  <si>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</si>
  <si>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</si>
  <si>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</si>
  <si>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</si>
  <si>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</si>
  <si>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</si>
  <si>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</si>
  <si>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</si>
  <si>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</si>
  <si>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</si>
  <si>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</si>
  <si>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</si>
  <si>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</si>
  <si>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</si>
  <si>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</si>
  <si>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</si>
  <si>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</si>
  <si>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</si>
  <si>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</si>
  <si>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</si>
  <si>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</si>
  <si>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</si>
  <si>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</si>
  <si>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</si>
  <si>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</si>
  <si>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</si>
  <si>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</si>
  <si>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</si>
  <si>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</si>
  <si>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DMPI</t>
  </si>
  <si>
    <t>Coord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</si>
  <si>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</si>
  <si>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</si>
  <si>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</si>
  <si>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</si>
  <si>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</si>
  <si>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</si>
  <si>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</si>
  <si>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</si>
  <si>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</si>
  <si>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</si>
  <si>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</si>
  <si>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</si>
  <si>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</si>
  <si>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</si>
  <si>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</si>
  <si>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</si>
  <si>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</si>
  <si>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</si>
  <si>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</si>
  <si>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</si>
  <si>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</si>
  <si>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</si>
  <si>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</si>
  <si>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</si>
  <si>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</si>
  <si>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</si>
  <si>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</si>
  <si>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</si>
  <si>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</si>
  <si>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</si>
  <si>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</si>
  <si>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</si>
  <si>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</si>
  <si>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</si>
  <si>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</si>
  <si>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</si>
  <si>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</si>
  <si>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</si>
  <si>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</si>
  <si>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</si>
  <si>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</si>
  <si>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</si>
  <si>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</si>
  <si>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</si>
  <si>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</si>
  <si>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</si>
  <si>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</si>
  <si>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</si>
  <si>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</si>
  <si>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</si>
  <si>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</si>
  <si>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</si>
  <si>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</si>
  <si>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</si>
  <si>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</si>
  <si>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</si>
  <si>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</si>
  <si>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</si>
  <si>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</si>
  <si>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</si>
  <si>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</si>
  <si>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</si>
  <si>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</si>
  <si>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</si>
  <si>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</si>
  <si>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</si>
  <si>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</si>
  <si>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</si>
  <si>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</si>
  <si>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</si>
  <si>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</si>
  <si>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</si>
  <si>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</si>
  <si>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</si>
  <si>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</si>
  <si>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</si>
  <si>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</si>
  <si>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</si>
  <si>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</si>
  <si>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</si>
  <si>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</si>
  <si>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</si>
  <si>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</si>
  <si>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</si>
  <si>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</si>
  <si>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</si>
  <si>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</si>
  <si>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</si>
  <si>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</si>
  <si>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</si>
  <si>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</si>
  <si>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</si>
  <si>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</si>
  <si>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</si>
  <si>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</si>
  <si>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</si>
  <si>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</si>
  <si>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</si>
  <si>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</si>
  <si>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</si>
  <si>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</si>
  <si>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</si>
  <si>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</si>
  <si>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</si>
  <si>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</si>
  <si>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</si>
  <si>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</si>
  <si>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</si>
  <si>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</si>
  <si>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</si>
  <si>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</si>
  <si>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</si>
  <si>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</si>
  <si>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</si>
  <si>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</si>
  <si>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</si>
  <si>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</si>
  <si>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</si>
  <si>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</si>
  <si>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</si>
  <si>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</si>
  <si>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</si>
  <si>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</si>
  <si>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</si>
  <si>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</si>
  <si>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</si>
  <si>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</si>
  <si>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</si>
  <si>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</si>
  <si>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TARGETS</t>
  </si>
  <si>
    <t>ALPHA</t>
  </si>
  <si>
    <t>BRAVO</t>
  </si>
  <si>
    <t>CHARLIE</t>
  </si>
  <si>
    <t>DELTA</t>
  </si>
  <si>
    <t>FUN MAP</t>
  </si>
  <si>
    <t>SHANK 5-1</t>
  </si>
  <si>
    <t>ECHO</t>
  </si>
  <si>
    <t>FOXTROT</t>
  </si>
  <si>
    <t>NOTES</t>
  </si>
  <si>
    <t>Al Dhafra Ramp Coordinates</t>
  </si>
  <si>
    <t>QESHM ISLAND</t>
  </si>
  <si>
    <t>FARP BANDAR</t>
  </si>
  <si>
    <t>LAVAN EAST</t>
  </si>
  <si>
    <t>LAVAN WEST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</si>
  <si>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</si>
  <si>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</si>
  <si>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</si>
  <si>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</si>
  <si>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</si>
  <si>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</si>
  <si>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</si>
  <si>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</si>
  <si>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TANKER</t>
  </si>
  <si>
    <t>SHELL 1-1</t>
  </si>
  <si>
    <t>SHELL 4-1</t>
  </si>
  <si>
    <t>TEXACO 1-1</t>
  </si>
  <si>
    <t>SHELL 2-1</t>
  </si>
  <si>
    <t>SHELL 3-1</t>
  </si>
  <si>
    <t>TANKER TRACKS</t>
  </si>
  <si>
    <t>FARP 
Soft structures, BTRs, MANPADs</t>
  </si>
  <si>
    <t>Town and Airfield
MTB and BTR. Possible SAM</t>
  </si>
  <si>
    <t>Island West
MTB and BTR. Possible SAM</t>
  </si>
  <si>
    <t>GOLF</t>
  </si>
  <si>
    <t>HOTEL</t>
  </si>
  <si>
    <t>INDIA</t>
  </si>
  <si>
    <t>JULIET</t>
  </si>
  <si>
    <t>KILO</t>
  </si>
  <si>
    <t>RANGE YG77</t>
  </si>
  <si>
    <t>105Y</t>
  </si>
  <si>
    <t>TRACK WK / FL240 / KC135</t>
  </si>
  <si>
    <t>TRACK WK / FL200 / KC135M</t>
  </si>
  <si>
    <t>TRACK YH-BN / FL200 / KC135M</t>
  </si>
  <si>
    <t>TRACK DP / FL200 / KC135M</t>
  </si>
  <si>
    <t>115Y</t>
  </si>
  <si>
    <t>116Y</t>
  </si>
  <si>
    <t>117Y</t>
  </si>
  <si>
    <t>119Y</t>
  </si>
  <si>
    <t>TEXACO 4-1</t>
  </si>
  <si>
    <t>120Y</t>
  </si>
  <si>
    <t>TEXACO 2-1</t>
  </si>
  <si>
    <t>TEXACO 3-1</t>
  </si>
  <si>
    <t>106Y</t>
  </si>
  <si>
    <t>107Y</t>
  </si>
  <si>
    <t>TRACK YH-BN / FL240 / KC135</t>
  </si>
  <si>
    <t>TRACK DP / FL240 / KC135</t>
  </si>
  <si>
    <r>
      <rPr>
        <b/>
        <sz val="14"/>
        <rFont val="Arial Narrow"/>
        <family val="2"/>
      </rPr>
      <t>60:</t>
    </r>
    <r>
      <rPr>
        <sz val="14"/>
        <rFont val="Arial Narrow"/>
        <family val="2"/>
      </rPr>
      <t xml:space="preserve"> N24°14.997 E054°33.325
</t>
    </r>
    <r>
      <rPr>
        <b/>
        <sz val="14"/>
        <rFont val="Arial Narrow"/>
        <family val="2"/>
      </rPr>
      <t>61:</t>
    </r>
    <r>
      <rPr>
        <sz val="14"/>
        <rFont val="Arial Narrow"/>
        <family val="2"/>
      </rPr>
      <t xml:space="preserve"> N24°14.988 E054°33.339
</t>
    </r>
    <r>
      <rPr>
        <b/>
        <sz val="14"/>
        <rFont val="Arial Narrow"/>
        <family val="2"/>
      </rPr>
      <t>62:</t>
    </r>
    <r>
      <rPr>
        <sz val="14"/>
        <rFont val="Arial Narrow"/>
        <family val="2"/>
      </rPr>
      <t xml:space="preserve"> N24°14.978 E054°33.353
</t>
    </r>
    <r>
      <rPr>
        <b/>
        <sz val="14"/>
        <rFont val="Arial Narrow"/>
        <family val="2"/>
      </rPr>
      <t>63:</t>
    </r>
    <r>
      <rPr>
        <sz val="14"/>
        <rFont val="Arial Narrow"/>
        <family val="2"/>
      </rPr>
      <t xml:space="preserve"> N24°14.968 E054°33.367
</t>
    </r>
    <r>
      <rPr>
        <b/>
        <sz val="14"/>
        <rFont val="Arial Narrow"/>
        <family val="2"/>
      </rPr>
      <t>64:</t>
    </r>
    <r>
      <rPr>
        <sz val="14"/>
        <rFont val="Arial Narrow"/>
        <family val="2"/>
      </rPr>
      <t xml:space="preserve"> N24°14.959 E054°33.380</t>
    </r>
  </si>
  <si>
    <r>
      <rPr>
        <b/>
        <sz val="14"/>
        <rFont val="Arial Narrow"/>
        <family val="2"/>
      </rPr>
      <t>65:</t>
    </r>
    <r>
      <rPr>
        <sz val="14"/>
        <rFont val="Arial Narrow"/>
        <family val="2"/>
      </rPr>
      <t xml:space="preserve"> N24°14.951 E054°33.395
</t>
    </r>
    <r>
      <rPr>
        <b/>
        <sz val="14"/>
        <rFont val="Arial Narrow"/>
        <family val="2"/>
      </rPr>
      <t>66:</t>
    </r>
    <r>
      <rPr>
        <sz val="14"/>
        <rFont val="Arial Narrow"/>
        <family val="2"/>
      </rPr>
      <t xml:space="preserve"> N24°14.941 E054°33.408
</t>
    </r>
    <r>
      <rPr>
        <b/>
        <sz val="14"/>
        <rFont val="Arial Narrow"/>
        <family val="2"/>
      </rPr>
      <t>67:</t>
    </r>
    <r>
      <rPr>
        <sz val="14"/>
        <rFont val="Arial Narrow"/>
        <family val="2"/>
      </rPr>
      <t xml:space="preserve"> N24°14.931 E054°33.422
</t>
    </r>
    <r>
      <rPr>
        <b/>
        <sz val="14"/>
        <rFont val="Arial Narrow"/>
        <family val="2"/>
      </rPr>
      <t>68:</t>
    </r>
    <r>
      <rPr>
        <sz val="14"/>
        <rFont val="Arial Narrow"/>
        <family val="2"/>
      </rPr>
      <t xml:space="preserve"> N24°14.923 E054°33.434
</t>
    </r>
    <r>
      <rPr>
        <b/>
        <sz val="14"/>
        <rFont val="Arial Narrow"/>
        <family val="2"/>
      </rPr>
      <t>69:</t>
    </r>
    <r>
      <rPr>
        <sz val="14"/>
        <rFont val="Arial Narrow"/>
        <family val="2"/>
      </rPr>
      <t xml:space="preserve"> N24°14.912 E054°33.449</t>
    </r>
  </si>
  <si>
    <r>
      <rPr>
        <b/>
        <sz val="14"/>
        <rFont val="Arial Narrow"/>
        <family val="2"/>
      </rPr>
      <t>Al Dhafra ILS</t>
    </r>
    <r>
      <rPr>
        <sz val="14"/>
        <rFont val="Arial Narrow"/>
        <family val="2"/>
      </rPr>
      <t xml:space="preserve">
31L 109.100 / 308°
31R 111.200 / 308°
13L 114.900 / 128°
13R 108.700 / 128°</t>
    </r>
  </si>
  <si>
    <t>Location</t>
  </si>
  <si>
    <t>PG</t>
  </si>
  <si>
    <t>TARGET AREAS</t>
  </si>
  <si>
    <t>Al Dhafra ILS: 31R 111.2/308 - 31L 109.1-308 - 13L 114.9/128 13R 108.7/128
Al Minhad ILS: 27 110.75/270 - 09 110.7/090</t>
  </si>
  <si>
    <r>
      <t xml:space="preserve">YG77 Range Control Local: </t>
    </r>
    <r>
      <rPr>
        <b/>
        <sz val="12"/>
        <color rgb="FF000000"/>
        <rFont val="Arial Narrow"/>
        <family val="2"/>
      </rPr>
      <t>251.100 AM</t>
    </r>
    <r>
      <rPr>
        <sz val="12"/>
        <color rgb="FF000000"/>
        <rFont val="Arial Narrow"/>
        <family val="2"/>
      </rPr>
      <t xml:space="preserve">
YG77 EAST </t>
    </r>
    <r>
      <rPr>
        <b/>
        <sz val="12"/>
        <color rgb="FF000000"/>
        <rFont val="Arial Narrow"/>
        <family val="2"/>
      </rPr>
      <t xml:space="preserve">N24°12.593 E053°42.652
</t>
    </r>
    <r>
      <rPr>
        <sz val="12"/>
        <color rgb="FF000000"/>
        <rFont val="Arial Narrow"/>
        <family val="2"/>
      </rPr>
      <t>YG77 WEST</t>
    </r>
    <r>
      <rPr>
        <b/>
        <sz val="12"/>
        <color rgb="FF000000"/>
        <rFont val="Arial Narrow"/>
        <family val="2"/>
      </rPr>
      <t xml:space="preserve"> N24°11.639 E053°41.659</t>
    </r>
  </si>
  <si>
    <t>RANGE CR94</t>
  </si>
  <si>
    <t>TEXACO 6-1</t>
  </si>
  <si>
    <t>TEXACO 6-2</t>
  </si>
  <si>
    <t>CVN72 HAWK / FL060 / S-3B</t>
  </si>
  <si>
    <t>38Y</t>
  </si>
  <si>
    <t>15Y</t>
  </si>
  <si>
    <t>CV59 HAWK / FL060 / S-3B</t>
  </si>
  <si>
    <t>TRACK XJ-YJ / FL200 / KC135M</t>
  </si>
  <si>
    <t>TRACK XJ-YJ / FL240 / KC135</t>
  </si>
  <si>
    <t>RANGE BM22</t>
  </si>
  <si>
    <t>RANGE BM52</t>
  </si>
  <si>
    <r>
      <t xml:space="preserve">BM52 Range Control Local: </t>
    </r>
    <r>
      <rPr>
        <b/>
        <sz val="12"/>
        <color rgb="FF000000"/>
        <rFont val="Arial Narrow"/>
        <family val="2"/>
      </rPr>
      <t>251.300 AM</t>
    </r>
    <r>
      <rPr>
        <sz val="12"/>
        <color rgb="FF000000"/>
        <rFont val="Arial Narrow"/>
        <family val="2"/>
      </rPr>
      <t xml:space="preserve">
BM52 EAST </t>
    </r>
    <r>
      <rPr>
        <b/>
        <sz val="12"/>
        <color rgb="FF000000"/>
        <rFont val="Arial Narrow"/>
        <family val="2"/>
      </rPr>
      <t xml:space="preserve">N 23°43.342'   E 54°35.785'
</t>
    </r>
    <r>
      <rPr>
        <sz val="12"/>
        <color rgb="FF000000"/>
        <rFont val="Arial Narrow"/>
        <family val="2"/>
      </rPr>
      <t xml:space="preserve">BM52 WEST </t>
    </r>
    <r>
      <rPr>
        <b/>
        <sz val="12"/>
        <color rgb="FF000000"/>
        <rFont val="Arial Narrow"/>
        <family val="2"/>
      </rPr>
      <t>N 23°43.116'   E 54°36.364'</t>
    </r>
  </si>
  <si>
    <t>N23 43.020 E054 36.000</t>
  </si>
  <si>
    <t>N23 43.710 E054 19.728</t>
  </si>
  <si>
    <t>N26 50.467 E053 10.800</t>
  </si>
  <si>
    <t>N27 29.606 E055 56.181</t>
  </si>
  <si>
    <t>N26 48.117 E053 21.350</t>
  </si>
  <si>
    <t>N26 42.650 E054 20.100</t>
  </si>
  <si>
    <t>N26 55.500 E056 05.500</t>
  </si>
  <si>
    <t>N24 11.350 E053 42.433</t>
  </si>
  <si>
    <r>
      <t xml:space="preserve">BM22 Range Control Local: </t>
    </r>
    <r>
      <rPr>
        <b/>
        <sz val="12"/>
        <color rgb="FF000000"/>
        <rFont val="Arial Narrow"/>
        <family val="2"/>
      </rPr>
      <t>251.200 AM</t>
    </r>
    <r>
      <rPr>
        <sz val="12"/>
        <color rgb="FF000000"/>
        <rFont val="Arial Narrow"/>
        <family val="2"/>
      </rPr>
      <t xml:space="preserve">
BM22 Bomb Targets: </t>
    </r>
    <r>
      <rPr>
        <b/>
        <sz val="12"/>
        <color rgb="FF000000"/>
        <rFont val="Arial Narrow"/>
        <family val="2"/>
      </rPr>
      <t>N 23°43.327'   E 54°19.738'</t>
    </r>
    <r>
      <rPr>
        <sz val="12"/>
        <color rgb="FF000000"/>
        <rFont val="Arial Narrow"/>
        <family val="2"/>
      </rPr>
      <t xml:space="preserve">
BM22 Static Targets: </t>
    </r>
    <r>
      <rPr>
        <b/>
        <sz val="12"/>
        <color rgb="FF000000"/>
        <rFont val="Arial Narrow"/>
        <family val="2"/>
      </rPr>
      <t>N 23°43.836'   E 54°19.719'</t>
    </r>
  </si>
  <si>
    <r>
      <t xml:space="preserve">CR94 Range Control Local: </t>
    </r>
    <r>
      <rPr>
        <b/>
        <sz val="12"/>
        <color rgb="FF000000"/>
        <rFont val="Arial Narrow"/>
        <family val="2"/>
      </rPr>
      <t>251.400 AM</t>
    </r>
    <r>
      <rPr>
        <sz val="12"/>
        <color rgb="FF000000"/>
        <rFont val="Arial Narrow"/>
        <family val="2"/>
      </rPr>
      <t xml:space="preserve">
CR94 EAST </t>
    </r>
    <r>
      <rPr>
        <b/>
        <sz val="12"/>
        <color rgb="FF000000"/>
        <rFont val="Arial Narrow"/>
        <family val="2"/>
      </rPr>
      <t>N27°29.624 E055°56.919</t>
    </r>
    <r>
      <rPr>
        <sz val="12"/>
        <color rgb="FF000000"/>
        <rFont val="Arial Narrow"/>
        <family val="2"/>
      </rPr>
      <t xml:space="preserve">
CR94 WEST</t>
    </r>
    <r>
      <rPr>
        <b/>
        <sz val="12"/>
        <color rgb="FF000000"/>
        <rFont val="Arial Narrow"/>
        <family val="2"/>
      </rPr>
      <t xml:space="preserve"> N27°29.613 E055°55.438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</si>
</sst>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0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4"/>
      <name val="Arial Narrow"/>
      <family val="2"/>
    </font>
    <font>
      <sz val="13"/>
      <color rgb="FF000000"/>
      <name val="Arial Narrow"/>
      <family val="2"/>
    </font>
    <font>
      <sz val="12"/>
      <color rgb="FF000000"/>
      <name val="Arial Narrow"/>
      <family val="2"/>
    </font>
    <font>
      <b/>
      <sz val="12"/>
      <color rgb="FF000000"/>
      <name val="Arial Narrow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</fills>
  <borders count="41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dotted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232">
    <xf numFmtId="0" fontId="0" fillId="0" borderId="0" xfId="0"/>
    <xf numFmtId="0" fontId="0" fillId="0" borderId="1" xfId="0" applyBorder="1" applyAlignment="1">
      <alignment horizontal="center"/>
    </xf>
    <xf numFmtId="0" fontId="0" fillId="0" borderId="0" xfId="0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/>
    <xf numFmtId="49" fontId="2" fillId="0" borderId="0" xfId="0" applyNumberFormat="1" applyFont="1"/>
    <xf numFmtId="0" fontId="0" fillId="0" borderId="0" xfId="0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/>
    <xf numFmtId="164" fontId="0" fillId="6" borderId="2" xfId="0" applyNumberFormat="1" applyFill="1" applyBorder="1"/>
    <xf numFmtId="164" fontId="0" fillId="6" borderId="2" xfId="1" applyNumberFormat="1" applyFont="1" applyFill="1" applyBorder="1" applyAlignment="1"/>
    <xf numFmtId="0" fontId="5" fillId="0" borderId="0" xfId="0" applyFo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7" fillId="0" borderId="1" xfId="3"/>
    <xf numFmtId="0" fontId="9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10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10" fillId="7" borderId="1" xfId="2" applyFont="1" applyFill="1"/>
    <xf numFmtId="0" fontId="1" fillId="7" borderId="1" xfId="2" applyFill="1"/>
    <xf numFmtId="9" fontId="0" fillId="0" borderId="1" xfId="4" applyFont="1"/>
    <xf numFmtId="0" fontId="10" fillId="0" borderId="1" xfId="2" applyFont="1"/>
    <xf numFmtId="0" fontId="1" fillId="0" borderId="1" xfId="2" applyAlignment="1">
      <alignment vertical="center" wrapText="1"/>
    </xf>
    <xf numFmtId="0" fontId="4" fillId="0" borderId="1" xfId="2" applyFont="1" applyAlignment="1">
      <alignment vertical="center"/>
    </xf>
    <xf numFmtId="0" fontId="10" fillId="0" borderId="1" xfId="2" applyFont="1" applyAlignment="1">
      <alignment wrapText="1"/>
    </xf>
    <xf numFmtId="0" fontId="7" fillId="0" borderId="1" xfId="3" applyBorder="1" applyAlignment="1" applyProtection="1">
      <alignment horizontal="center" vertical="center"/>
      <protection locked="0"/>
    </xf>
    <xf numFmtId="0" fontId="6" fillId="0" borderId="1" xfId="2" applyFont="1" applyAlignment="1">
      <alignment horizontal="center" vertical="center"/>
    </xf>
    <xf numFmtId="0" fontId="11" fillId="0" borderId="1" xfId="2" applyFont="1" applyAlignment="1">
      <alignment horizontal="center"/>
    </xf>
    <xf numFmtId="9" fontId="11" fillId="0" borderId="1" xfId="2" applyNumberFormat="1" applyFont="1" applyAlignment="1">
      <alignment horizontal="center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Border="1" applyAlignment="1">
      <alignment horizontal="right"/>
    </xf>
    <xf numFmtId="164" fontId="0" fillId="0" borderId="0" xfId="0" applyNumberFormat="1"/>
    <xf numFmtId="164" fontId="13" fillId="6" borderId="2" xfId="0" applyNumberFormat="1" applyFont="1" applyFill="1" applyBorder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4" fillId="0" borderId="21" xfId="2" applyFont="1" applyBorder="1" applyAlignment="1">
      <alignment horizontal="center"/>
    </xf>
    <xf numFmtId="0" fontId="2" fillId="0" borderId="0" xfId="0" applyFont="1"/>
    <xf numFmtId="43" fontId="0" fillId="0" borderId="0" xfId="0" applyNumberFormat="1"/>
    <xf numFmtId="0" fontId="20" fillId="0" borderId="1" xfId="0" applyFont="1" applyBorder="1" applyAlignment="1" applyProtection="1">
      <alignment vertical="center"/>
      <protection locked="0"/>
    </xf>
    <xf numFmtId="0" fontId="14" fillId="6" borderId="21" xfId="2" applyFont="1" applyFill="1" applyBorder="1" applyAlignment="1">
      <alignment horizontal="center"/>
    </xf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Alignment="1">
      <alignment horizontal="left"/>
    </xf>
    <xf numFmtId="0" fontId="5" fillId="0" borderId="0" xfId="0" applyFont="1" applyAlignment="1">
      <alignment horizontal="right"/>
    </xf>
    <xf numFmtId="0" fontId="17" fillId="0" borderId="0" xfId="0" applyFont="1" applyProtection="1">
      <protection locked="0"/>
    </xf>
    <xf numFmtId="0" fontId="2" fillId="2" borderId="2" xfId="0" applyFont="1" applyFill="1" applyBorder="1" applyAlignment="1" applyProtection="1">
      <alignment horizontal="center"/>
      <protection locked="0"/>
    </xf>
    <xf numFmtId="0" fontId="0" fillId="2" borderId="2" xfId="0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>
      <alignment horizontal="center"/>
    </xf>
    <xf numFmtId="0" fontId="16" fillId="7" borderId="2" xfId="0" applyFont="1" applyFill="1" applyBorder="1" applyAlignment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Border="1" applyAlignment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166" fontId="0" fillId="0" borderId="0" xfId="0" applyNumberFormat="1"/>
    <xf numFmtId="167" fontId="16" fillId="7" borderId="2" xfId="0" applyNumberFormat="1" applyFont="1" applyFill="1" applyBorder="1" applyAlignment="1">
      <alignment horizontal="center"/>
    </xf>
    <xf numFmtId="167" fontId="19" fillId="7" borderId="2" xfId="0" applyNumberFormat="1" applyFont="1" applyFill="1" applyBorder="1" applyAlignment="1">
      <alignment horizontal="center"/>
    </xf>
    <xf numFmtId="167" fontId="22" fillId="7" borderId="2" xfId="0" applyNumberFormat="1" applyFont="1" applyFill="1" applyBorder="1" applyAlignment="1">
      <alignment horizontal="center"/>
    </xf>
    <xf numFmtId="167" fontId="23" fillId="7" borderId="2" xfId="0" applyNumberFormat="1" applyFont="1" applyFill="1" applyBorder="1" applyAlignment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Border="1" applyAlignment="1" applyProtection="1">
      <alignment horizontal="center"/>
      <protection locked="0"/>
    </xf>
    <xf numFmtId="0" fontId="16" fillId="0" borderId="9" xfId="0" applyFont="1" applyBorder="1" applyAlignment="1">
      <alignment horizontal="center"/>
    </xf>
    <xf numFmtId="0" fontId="0" fillId="2" borderId="2" xfId="0" applyFill="1" applyBorder="1"/>
    <xf numFmtId="1" fontId="0" fillId="6" borderId="2" xfId="0" applyNumberFormat="1" applyFill="1" applyBorder="1"/>
    <xf numFmtId="0" fontId="5" fillId="2" borderId="2" xfId="0" applyFont="1" applyFill="1" applyBorder="1"/>
    <xf numFmtId="0" fontId="5" fillId="6" borderId="2" xfId="0" applyFont="1" applyFill="1" applyBorder="1"/>
    <xf numFmtId="166" fontId="5" fillId="6" borderId="2" xfId="0" applyNumberFormat="1" applyFont="1" applyFill="1" applyBorder="1"/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Protection="1">
      <protection locked="0"/>
    </xf>
    <xf numFmtId="0" fontId="16" fillId="0" borderId="2" xfId="0" applyFont="1" applyBorder="1" applyAlignment="1">
      <alignment horizontal="center"/>
    </xf>
    <xf numFmtId="0" fontId="23" fillId="0" borderId="2" xfId="0" applyFont="1" applyBorder="1" applyAlignment="1">
      <alignment horizontal="center"/>
    </xf>
    <xf numFmtId="0" fontId="16" fillId="2" borderId="2" xfId="0" applyFont="1" applyFill="1" applyBorder="1" applyAlignment="1">
      <alignment horizontal="center"/>
    </xf>
    <xf numFmtId="0" fontId="22" fillId="2" borderId="2" xfId="0" applyFont="1" applyFill="1" applyBorder="1" applyAlignment="1">
      <alignment horizontal="center"/>
    </xf>
    <xf numFmtId="0" fontId="23" fillId="2" borderId="2" xfId="0" applyFont="1" applyFill="1" applyBorder="1" applyAlignment="1">
      <alignment horizontal="center"/>
    </xf>
    <xf numFmtId="167" fontId="0" fillId="0" borderId="0" xfId="0" applyNumberForma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0" fontId="0" fillId="2" borderId="36" xfId="0" applyFill="1" applyBorder="1" applyAlignment="1">
      <alignment horizontal="center" vertical="center"/>
    </xf>
    <xf numFmtId="0" fontId="2" fillId="0" borderId="1" xfId="0" applyFont="1" applyBorder="1"/>
    <xf numFmtId="0" fontId="0" fillId="6" borderId="2" xfId="0" applyFill="1" applyBorder="1" applyAlignment="1">
      <alignment horizontal="center" vertical="center"/>
    </xf>
    <xf numFmtId="49" fontId="21" fillId="0" borderId="1" xfId="0" applyNumberFormat="1" applyFont="1" applyBorder="1" applyAlignment="1" applyProtection="1">
      <alignment vertical="center" wrapText="1"/>
      <protection locked="0"/>
    </xf>
    <xf numFmtId="0" fontId="0" fillId="2" borderId="0" xfId="0" applyFill="1"/>
    <xf numFmtId="0" fontId="0" fillId="6" borderId="0" xfId="0" applyFill="1"/>
    <xf numFmtId="49" fontId="16" fillId="5" borderId="10" xfId="0" applyNumberFormat="1" applyFont="1" applyFill="1" applyBorder="1" applyAlignment="1">
      <alignment horizontal="center" vertical="center"/>
    </xf>
    <xf numFmtId="0" fontId="16" fillId="0" borderId="5" xfId="0" applyFont="1" applyBorder="1" applyAlignment="1" applyProtection="1">
      <alignment horizontal="center" vertical="center" wrapText="1"/>
      <protection locked="0"/>
    </xf>
    <xf numFmtId="0" fontId="16" fillId="0" borderId="1" xfId="0" applyFont="1" applyBorder="1" applyAlignment="1" applyProtection="1">
      <alignment horizontal="center" vertical="center" wrapText="1"/>
      <protection locked="0"/>
    </xf>
    <xf numFmtId="0" fontId="16" fillId="0" borderId="6" xfId="0" applyFont="1" applyBorder="1" applyAlignment="1" applyProtection="1">
      <alignment horizontal="center" vertical="center" wrapText="1"/>
      <protection locked="0"/>
    </xf>
    <xf numFmtId="0" fontId="16" fillId="0" borderId="16" xfId="0" applyFont="1" applyBorder="1" applyAlignment="1" applyProtection="1">
      <alignment horizontal="center" vertical="center" wrapText="1"/>
      <protection locked="0"/>
    </xf>
    <xf numFmtId="0" fontId="16" fillId="0" borderId="17" xfId="0" applyFont="1" applyBorder="1" applyAlignment="1" applyProtection="1">
      <alignment horizontal="center" vertical="center" wrapText="1"/>
      <protection locked="0"/>
    </xf>
    <xf numFmtId="0" fontId="16" fillId="0" borderId="18" xfId="0" applyFont="1" applyBorder="1" applyAlignment="1" applyProtection="1">
      <alignment horizontal="center" vertical="center" wrapText="1"/>
      <protection locked="0"/>
    </xf>
    <xf numFmtId="49" fontId="16" fillId="0" borderId="38" xfId="0" applyNumberFormat="1" applyFont="1" applyBorder="1" applyAlignment="1" applyProtection="1">
      <alignment horizontal="center" vertical="center"/>
      <protection locked="0"/>
    </xf>
    <xf numFmtId="49" fontId="16" fillId="2" borderId="39" xfId="0" applyNumberFormat="1" applyFont="1" applyFill="1" applyBorder="1" applyAlignment="1" applyProtection="1">
      <alignment horizontal="center" vertical="center"/>
      <protection locked="0"/>
    </xf>
    <xf numFmtId="49" fontId="16" fillId="0" borderId="39" xfId="0" applyNumberFormat="1" applyFont="1" applyBorder="1" applyAlignment="1" applyProtection="1">
      <alignment horizontal="center" vertical="center"/>
      <protection locked="0"/>
    </xf>
    <xf numFmtId="49" fontId="16" fillId="2" borderId="40" xfId="0" applyNumberFormat="1" applyFont="1" applyFill="1" applyBorder="1" applyAlignment="1" applyProtection="1">
      <alignment horizontal="center" vertical="center"/>
      <protection locked="0"/>
    </xf>
    <xf numFmtId="49" fontId="16" fillId="2" borderId="40" xfId="0" applyNumberFormat="1" applyFont="1" applyFill="1" applyBorder="1" applyAlignment="1" applyProtection="1">
      <alignment horizontal="center" vertical="center"/>
      <protection locked="0"/>
    </xf>
    <xf numFmtId="168" fontId="16" fillId="2" borderId="40" xfId="0" applyNumberFormat="1" applyFont="1" applyFill="1" applyBorder="1" applyAlignment="1" applyProtection="1">
      <alignment horizontal="center" vertical="center"/>
      <protection locked="0"/>
    </xf>
    <xf numFmtId="49" fontId="27" fillId="2" borderId="40" xfId="0" applyNumberFormat="1" applyFont="1" applyFill="1" applyBorder="1" applyAlignment="1" applyProtection="1">
      <alignment horizontal="center" vertical="center"/>
      <protection locked="0"/>
    </xf>
    <xf numFmtId="49" fontId="16" fillId="2" borderId="39" xfId="0" applyNumberFormat="1" applyFont="1" applyFill="1" applyBorder="1" applyAlignment="1" applyProtection="1">
      <alignment horizontal="center" vertical="center"/>
      <protection locked="0"/>
    </xf>
    <xf numFmtId="168" fontId="16" fillId="2" borderId="39" xfId="0" applyNumberFormat="1" applyFont="1" applyFill="1" applyBorder="1" applyAlignment="1" applyProtection="1">
      <alignment horizontal="center" vertical="center"/>
      <protection locked="0"/>
    </xf>
    <xf numFmtId="49" fontId="27" fillId="2" borderId="39" xfId="0" applyNumberFormat="1" applyFont="1" applyFill="1" applyBorder="1" applyAlignment="1" applyProtection="1">
      <alignment horizontal="center" vertical="center"/>
      <protection locked="0"/>
    </xf>
    <xf numFmtId="49" fontId="16" fillId="0" borderId="39" xfId="0" applyNumberFormat="1" applyFont="1" applyBorder="1" applyAlignment="1" applyProtection="1">
      <alignment horizontal="center" vertical="center"/>
      <protection locked="0"/>
    </xf>
    <xf numFmtId="168" fontId="16" fillId="0" borderId="39" xfId="0" applyNumberFormat="1" applyFont="1" applyBorder="1" applyAlignment="1" applyProtection="1">
      <alignment horizontal="center" vertical="center"/>
      <protection locked="0"/>
    </xf>
    <xf numFmtId="49" fontId="27" fillId="0" borderId="39" xfId="0" applyNumberFormat="1" applyFont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alignment horizontal="center" vertical="center" wrapText="1"/>
      <protection locked="0"/>
    </xf>
    <xf numFmtId="0" fontId="16" fillId="0" borderId="9" xfId="0" applyFont="1" applyBorder="1" applyAlignment="1" applyProtection="1">
      <alignment horizontal="center" vertical="center" wrapText="1"/>
      <protection locked="0"/>
    </xf>
    <xf numFmtId="0" fontId="16" fillId="0" borderId="11" xfId="0" applyFont="1" applyBorder="1" applyAlignment="1" applyProtection="1">
      <alignment horizontal="center" vertical="center" wrapText="1"/>
      <protection locked="0"/>
    </xf>
    <xf numFmtId="0" fontId="16" fillId="0" borderId="5" xfId="0" applyFont="1" applyBorder="1" applyAlignment="1" applyProtection="1">
      <alignment horizontal="center" vertical="center" wrapText="1"/>
      <protection locked="0"/>
    </xf>
    <xf numFmtId="0" fontId="16" fillId="0" borderId="1" xfId="0" applyFont="1" applyBorder="1" applyAlignment="1" applyProtection="1">
      <alignment horizontal="center" vertical="center" wrapText="1"/>
      <protection locked="0"/>
    </xf>
    <xf numFmtId="0" fontId="16" fillId="0" borderId="6" xfId="0" applyFont="1" applyBorder="1" applyAlignment="1" applyProtection="1">
      <alignment horizontal="center" vertical="center" wrapText="1"/>
      <protection locked="0"/>
    </xf>
    <xf numFmtId="0" fontId="16" fillId="0" borderId="16" xfId="0" applyFont="1" applyBorder="1" applyAlignment="1" applyProtection="1">
      <alignment horizontal="center" vertical="center" wrapText="1"/>
      <protection locked="0"/>
    </xf>
    <xf numFmtId="0" fontId="16" fillId="0" borderId="17" xfId="0" applyFont="1" applyBorder="1" applyAlignment="1" applyProtection="1">
      <alignment horizontal="center" vertical="center" wrapText="1"/>
      <protection locked="0"/>
    </xf>
    <xf numFmtId="0" fontId="16" fillId="0" borderId="18" xfId="0" applyFont="1" applyBorder="1" applyAlignment="1" applyProtection="1">
      <alignment horizontal="center" vertical="center" wrapText="1"/>
      <protection locked="0"/>
    </xf>
    <xf numFmtId="0" fontId="15" fillId="0" borderId="2" xfId="0" applyFont="1" applyBorder="1" applyAlignment="1" applyProtection="1">
      <alignment horizontal="center" vertical="center" wrapText="1"/>
      <protection locked="0"/>
    </xf>
    <xf numFmtId="0" fontId="16" fillId="0" borderId="2" xfId="0" applyFont="1" applyBorder="1" applyAlignment="1" applyProtection="1">
      <alignment horizontal="center" vertical="center" wrapText="1"/>
      <protection locked="0"/>
    </xf>
    <xf numFmtId="0" fontId="15" fillId="0" borderId="2" xfId="0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6" fillId="5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4" xfId="0" applyNumberFormat="1" applyFont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Border="1" applyAlignment="1" applyProtection="1">
      <alignment horizontal="center" vertical="center" wrapText="1"/>
      <protection locked="0"/>
    </xf>
    <xf numFmtId="49" fontId="16" fillId="0" borderId="35" xfId="0" applyNumberFormat="1" applyFont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5" borderId="3" xfId="0" applyNumberFormat="1" applyFont="1" applyFill="1" applyBorder="1" applyAlignment="1" applyProtection="1">
      <alignment horizontal="center" vertical="center" wrapText="1"/>
      <protection locked="0"/>
    </xf>
    <xf numFmtId="49" fontId="16" fillId="5" borderId="4" xfId="0" applyNumberFormat="1" applyFont="1" applyFill="1" applyBorder="1" applyAlignment="1" applyProtection="1">
      <alignment horizontal="center" vertical="center" wrapText="1"/>
      <protection locked="0"/>
    </xf>
    <xf numFmtId="49" fontId="16" fillId="5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" xfId="0" applyNumberFormat="1" applyFont="1" applyBorder="1" applyAlignment="1" applyProtection="1">
      <alignment horizontal="center" vertical="center" wrapText="1"/>
      <protection locked="0"/>
    </xf>
    <xf numFmtId="49" fontId="16" fillId="0" borderId="19" xfId="0" applyNumberFormat="1" applyFont="1" applyBorder="1" applyAlignment="1" applyProtection="1">
      <alignment horizontal="center" vertical="center" wrapText="1"/>
      <protection locked="0"/>
    </xf>
    <xf numFmtId="49" fontId="16" fillId="0" borderId="13" xfId="0" applyNumberFormat="1" applyFont="1" applyBorder="1" applyAlignment="1" applyProtection="1">
      <alignment horizontal="center" vertical="center" wrapText="1"/>
      <protection locked="0"/>
    </xf>
    <xf numFmtId="49" fontId="16" fillId="0" borderId="9" xfId="0" applyNumberFormat="1" applyFont="1" applyBorder="1" applyAlignment="1" applyProtection="1">
      <alignment horizontal="left" vertical="center" wrapText="1"/>
      <protection locked="0"/>
    </xf>
    <xf numFmtId="49" fontId="16" fillId="0" borderId="11" xfId="0" applyNumberFormat="1" applyFont="1" applyBorder="1" applyAlignment="1" applyProtection="1">
      <alignment horizontal="left" vertical="center" wrapText="1"/>
      <protection locked="0"/>
    </xf>
    <xf numFmtId="49" fontId="16" fillId="0" borderId="1" xfId="0" applyNumberFormat="1" applyFont="1" applyBorder="1" applyAlignment="1" applyProtection="1">
      <alignment horizontal="left" vertical="center" wrapText="1"/>
      <protection locked="0"/>
    </xf>
    <xf numFmtId="49" fontId="16" fillId="0" borderId="6" xfId="0" applyNumberFormat="1" applyFont="1" applyBorder="1" applyAlignment="1" applyProtection="1">
      <alignment horizontal="left" vertical="center" wrapText="1"/>
      <protection locked="0"/>
    </xf>
    <xf numFmtId="49" fontId="16" fillId="5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" xfId="0" applyNumberFormat="1" applyFont="1" applyFill="1" applyBorder="1" applyAlignment="1" applyProtection="1">
      <alignment horizontal="center" vertical="center" wrapText="1"/>
      <protection locked="0"/>
    </xf>
    <xf numFmtId="49" fontId="28" fillId="0" borderId="9" xfId="0" applyNumberFormat="1" applyFont="1" applyBorder="1" applyAlignment="1" applyProtection="1">
      <alignment horizontal="left" vertical="center" wrapText="1"/>
      <protection locked="0"/>
    </xf>
    <xf numFmtId="49" fontId="28" fillId="0" borderId="11" xfId="0" applyNumberFormat="1" applyFont="1" applyBorder="1" applyAlignment="1" applyProtection="1">
      <alignment horizontal="left" vertical="center" wrapText="1"/>
      <protection locked="0"/>
    </xf>
    <xf numFmtId="49" fontId="28" fillId="0" borderId="1" xfId="0" applyNumberFormat="1" applyFont="1" applyBorder="1" applyAlignment="1" applyProtection="1">
      <alignment horizontal="left" vertical="center" wrapText="1"/>
      <protection locked="0"/>
    </xf>
    <xf numFmtId="49" fontId="28" fillId="0" borderId="6" xfId="0" applyNumberFormat="1" applyFont="1" applyBorder="1" applyAlignment="1" applyProtection="1">
      <alignment horizontal="left" vertical="center" wrapText="1"/>
      <protection locked="0"/>
    </xf>
    <xf numFmtId="49" fontId="18" fillId="4" borderId="3" xfId="0" applyNumberFormat="1" applyFont="1" applyFill="1" applyBorder="1" applyAlignment="1">
      <alignment horizontal="center" vertical="center"/>
    </xf>
    <xf numFmtId="49" fontId="18" fillId="4" borderId="4" xfId="0" applyNumberFormat="1" applyFont="1" applyFill="1" applyBorder="1" applyAlignment="1">
      <alignment horizontal="center" vertical="center"/>
    </xf>
    <xf numFmtId="49" fontId="18" fillId="4" borderId="10" xfId="0" applyNumberFormat="1" applyFont="1" applyFill="1" applyBorder="1" applyAlignment="1">
      <alignment horizontal="center" vertical="center"/>
    </xf>
    <xf numFmtId="49" fontId="16" fillId="5" borderId="2" xfId="0" applyNumberFormat="1" applyFont="1" applyFill="1" applyBorder="1" applyAlignment="1">
      <alignment horizontal="center" vertical="center"/>
    </xf>
    <xf numFmtId="49" fontId="16" fillId="5" borderId="3" xfId="0" applyNumberFormat="1" applyFont="1" applyFill="1" applyBorder="1" applyAlignment="1">
      <alignment horizontal="center" vertical="center"/>
    </xf>
    <xf numFmtId="49" fontId="16" fillId="5" borderId="10" xfId="0" applyNumberFormat="1" applyFont="1" applyFill="1" applyBorder="1" applyAlignment="1">
      <alignment horizontal="center" vertical="center"/>
    </xf>
    <xf numFmtId="49" fontId="16" fillId="5" borderId="4" xfId="0" applyNumberFormat="1" applyFont="1" applyFill="1" applyBorder="1" applyAlignment="1">
      <alignment horizontal="center" vertical="center"/>
    </xf>
    <xf numFmtId="49" fontId="16" fillId="0" borderId="38" xfId="0" applyNumberFormat="1" applyFont="1" applyBorder="1" applyAlignment="1" applyProtection="1">
      <alignment horizontal="center" vertical="center"/>
      <protection locked="0"/>
    </xf>
    <xf numFmtId="168" fontId="16" fillId="0" borderId="38" xfId="0" applyNumberFormat="1" applyFont="1" applyBorder="1" applyAlignment="1" applyProtection="1">
      <alignment horizontal="center" vertical="center"/>
      <protection locked="0"/>
    </xf>
    <xf numFmtId="49" fontId="27" fillId="0" borderId="38" xfId="0" applyNumberFormat="1" applyFont="1" applyBorder="1" applyAlignment="1" applyProtection="1">
      <alignment horizontal="center" vertical="center"/>
      <protection locked="0"/>
    </xf>
    <xf numFmtId="0" fontId="15" fillId="0" borderId="2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center" vertical="center" wrapText="1"/>
    </xf>
    <xf numFmtId="0" fontId="15" fillId="0" borderId="2" xfId="0" applyFont="1" applyBorder="1" applyAlignment="1">
      <alignment horizontal="center" vertical="center"/>
    </xf>
    <xf numFmtId="49" fontId="26" fillId="0" borderId="15" xfId="0" applyNumberFormat="1" applyFont="1" applyBorder="1" applyAlignment="1" applyProtection="1">
      <alignment horizontal="left" vertical="center" wrapText="1"/>
      <protection locked="0"/>
    </xf>
    <xf numFmtId="49" fontId="26" fillId="0" borderId="9" xfId="0" applyNumberFormat="1" applyFont="1" applyBorder="1" applyAlignment="1" applyProtection="1">
      <alignment horizontal="left" vertical="center" wrapText="1"/>
      <protection locked="0"/>
    </xf>
    <xf numFmtId="49" fontId="26" fillId="0" borderId="5" xfId="0" applyNumberFormat="1" applyFont="1" applyBorder="1" applyAlignment="1" applyProtection="1">
      <alignment horizontal="left" vertical="center" wrapText="1"/>
      <protection locked="0"/>
    </xf>
    <xf numFmtId="49" fontId="26" fillId="0" borderId="1" xfId="0" applyNumberFormat="1" applyFont="1" applyBorder="1" applyAlignment="1" applyProtection="1">
      <alignment horizontal="left" vertical="center" wrapText="1"/>
      <protection locked="0"/>
    </xf>
    <xf numFmtId="49" fontId="26" fillId="0" borderId="16" xfId="0" applyNumberFormat="1" applyFont="1" applyBorder="1" applyAlignment="1" applyProtection="1">
      <alignment horizontal="left" vertical="center" wrapText="1"/>
      <protection locked="0"/>
    </xf>
    <xf numFmtId="49" fontId="26" fillId="0" borderId="17" xfId="0" applyNumberFormat="1" applyFont="1" applyBorder="1" applyAlignment="1" applyProtection="1">
      <alignment horizontal="left" vertical="center" wrapText="1"/>
      <protection locked="0"/>
    </xf>
    <xf numFmtId="49" fontId="26" fillId="0" borderId="11" xfId="0" applyNumberFormat="1" applyFont="1" applyBorder="1" applyAlignment="1" applyProtection="1">
      <alignment horizontal="left" vertical="center" wrapText="1"/>
      <protection locked="0"/>
    </xf>
    <xf numFmtId="49" fontId="26" fillId="0" borderId="6" xfId="0" applyNumberFormat="1" applyFont="1" applyBorder="1" applyAlignment="1" applyProtection="1">
      <alignment horizontal="left" vertical="center" wrapText="1"/>
      <protection locked="0"/>
    </xf>
    <xf numFmtId="49" fontId="26" fillId="0" borderId="18" xfId="0" applyNumberFormat="1" applyFont="1" applyBorder="1" applyAlignment="1" applyProtection="1">
      <alignment horizontal="left" vertical="center" wrapText="1"/>
      <protection locked="0"/>
    </xf>
    <xf numFmtId="0" fontId="16" fillId="0" borderId="15" xfId="0" applyFont="1" applyBorder="1" applyAlignment="1" applyProtection="1">
      <alignment horizontal="left" vertical="center" wrapText="1"/>
      <protection locked="0"/>
    </xf>
    <xf numFmtId="0" fontId="16" fillId="0" borderId="9" xfId="0" applyFont="1" applyBorder="1" applyAlignment="1" applyProtection="1">
      <alignment horizontal="left" vertical="center" wrapText="1"/>
      <protection locked="0"/>
    </xf>
    <xf numFmtId="0" fontId="16" fillId="0" borderId="11" xfId="0" applyFont="1" applyBorder="1" applyAlignment="1" applyProtection="1">
      <alignment horizontal="left" vertical="center" wrapText="1"/>
      <protection locked="0"/>
    </xf>
    <xf numFmtId="0" fontId="16" fillId="0" borderId="5" xfId="0" applyFont="1" applyBorder="1" applyAlignment="1" applyProtection="1">
      <alignment horizontal="left" vertical="center" wrapText="1"/>
      <protection locked="0"/>
    </xf>
    <xf numFmtId="0" fontId="16" fillId="0" borderId="1" xfId="0" applyFont="1" applyBorder="1" applyAlignment="1" applyProtection="1">
      <alignment horizontal="left" vertical="center" wrapText="1"/>
      <protection locked="0"/>
    </xf>
    <xf numFmtId="0" fontId="16" fillId="0" borderId="6" xfId="0" applyFont="1" applyBorder="1" applyAlignment="1" applyProtection="1">
      <alignment horizontal="left" vertical="center" wrapText="1"/>
      <protection locked="0"/>
    </xf>
    <xf numFmtId="0" fontId="16" fillId="0" borderId="16" xfId="0" applyFont="1" applyBorder="1" applyAlignment="1" applyProtection="1">
      <alignment horizontal="left" vertical="center" wrapText="1"/>
      <protection locked="0"/>
    </xf>
    <xf numFmtId="0" fontId="16" fillId="0" borderId="17" xfId="0" applyFont="1" applyBorder="1" applyAlignment="1" applyProtection="1">
      <alignment horizontal="left" vertical="center" wrapText="1"/>
      <protection locked="0"/>
    </xf>
    <xf numFmtId="0" fontId="16" fillId="0" borderId="18" xfId="0" applyFont="1" applyBorder="1" applyAlignment="1" applyProtection="1">
      <alignment horizontal="left" vertical="center" wrapText="1"/>
      <protection locked="0"/>
    </xf>
    <xf numFmtId="49" fontId="25" fillId="0" borderId="15" xfId="0" applyNumberFormat="1" applyFont="1" applyBorder="1" applyAlignment="1" applyProtection="1">
      <alignment horizontal="left" vertical="center" wrapText="1"/>
      <protection locked="0"/>
    </xf>
    <xf numFmtId="49" fontId="25" fillId="0" borderId="9" xfId="0" applyNumberFormat="1" applyFont="1" applyBorder="1" applyAlignment="1" applyProtection="1">
      <alignment horizontal="left" vertical="center" wrapText="1"/>
      <protection locked="0"/>
    </xf>
    <xf numFmtId="49" fontId="25" fillId="0" borderId="11" xfId="0" applyNumberFormat="1" applyFont="1" applyBorder="1" applyAlignment="1" applyProtection="1">
      <alignment horizontal="left" vertical="center" wrapText="1"/>
      <protection locked="0"/>
    </xf>
    <xf numFmtId="49" fontId="25" fillId="0" borderId="5" xfId="0" applyNumberFormat="1" applyFont="1" applyBorder="1" applyAlignment="1" applyProtection="1">
      <alignment horizontal="left" vertical="center" wrapText="1"/>
      <protection locked="0"/>
    </xf>
    <xf numFmtId="49" fontId="25" fillId="0" borderId="1" xfId="0" applyNumberFormat="1" applyFont="1" applyBorder="1" applyAlignment="1" applyProtection="1">
      <alignment horizontal="left" vertical="center" wrapText="1"/>
      <protection locked="0"/>
    </xf>
    <xf numFmtId="49" fontId="25" fillId="0" borderId="6" xfId="0" applyNumberFormat="1" applyFont="1" applyBorder="1" applyAlignment="1" applyProtection="1">
      <alignment horizontal="left" vertical="center" wrapText="1"/>
      <protection locked="0"/>
    </xf>
    <xf numFmtId="49" fontId="25" fillId="0" borderId="16" xfId="0" applyNumberFormat="1" applyFont="1" applyBorder="1" applyAlignment="1" applyProtection="1">
      <alignment horizontal="left" vertical="center" wrapText="1"/>
      <protection locked="0"/>
    </xf>
    <xf numFmtId="49" fontId="25" fillId="0" borderId="17" xfId="0" applyNumberFormat="1" applyFont="1" applyBorder="1" applyAlignment="1" applyProtection="1">
      <alignment horizontal="left" vertical="center" wrapText="1"/>
      <protection locked="0"/>
    </xf>
    <xf numFmtId="49" fontId="25" fillId="0" borderId="18" xfId="0" applyNumberFormat="1" applyFont="1" applyBorder="1" applyAlignment="1" applyProtection="1">
      <alignment horizontal="left" vertical="center" wrapText="1"/>
      <protection locked="0"/>
    </xf>
    <xf numFmtId="49" fontId="18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2" xfId="0" applyNumberFormat="1" applyFont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Border="1" applyAlignment="1" applyProtection="1">
      <alignment horizontal="center" vertical="center" wrapText="1"/>
      <protection locked="0"/>
    </xf>
    <xf numFmtId="49" fontId="15" fillId="0" borderId="2" xfId="0" applyNumberFormat="1" applyFont="1" applyBorder="1" applyAlignment="1" applyProtection="1">
      <alignment horizontal="center" vertical="center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Alignment="1">
      <alignment horizontal="center" vertical="center"/>
    </xf>
    <xf numFmtId="0" fontId="1" fillId="0" borderId="1" xfId="2" applyAlignment="1">
      <alignment horizontal="center" vertical="center" wrapText="1"/>
    </xf>
    <xf numFmtId="0" fontId="12" fillId="0" borderId="1" xfId="2" applyFont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15" xfId="0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/>
    <cellStyle name="Normal" xfId="0" builtinId="0"/>
    <cellStyle name="Normal 2" xfId="2" xr:uid="{00000000-0005-0000-0000-000003000000}"/>
    <cellStyle name="Percent" xfId="5" builtinId="5"/>
    <cellStyle name="Percent 2" xfId="4" xr:uid="{00000000-0005-0000-0000-000005000000}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39209</xdr:colOff>
      <xdr:row>19</xdr:row>
      <xdr:rowOff>50698</xdr:rowOff>
    </xdr:from>
    <xdr:to>
      <xdr:col>17</xdr:col>
      <xdr:colOff>352042</xdr:colOff>
      <xdr:row>43</xdr:row>
      <xdr:rowOff>118733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09" y="3924198"/>
          <a:ext cx="6789833" cy="4640035"/>
        </a:xfrm>
        <a:prstGeom prst="rect">
          <a:avLst/>
        </a:prstGeom>
      </xdr:spPr>
    </xdr:pic>
    <xdr:clientData/>
  </xdr:twoCellAnchor>
  <xdr:twoCellAnchor editAs="oneCell">
    <xdr:from>
      <xdr:col>36</xdr:col>
      <xdr:colOff>109361</xdr:colOff>
      <xdr:row>27</xdr:row>
      <xdr:rowOff>49390</xdr:rowOff>
    </xdr:from>
    <xdr:to>
      <xdr:col>53</xdr:col>
      <xdr:colOff>248433</xdr:colOff>
      <xdr:row>51</xdr:row>
      <xdr:rowOff>157390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5361" y="5446890"/>
          <a:ext cx="6616072" cy="4680000"/>
        </a:xfrm>
        <a:prstGeom prst="rect">
          <a:avLst/>
        </a:prstGeom>
      </xdr:spPr>
    </xdr:pic>
    <xdr:clientData/>
  </xdr:twoCellAnchor>
  <xdr:twoCellAnchor editAs="oneCell">
    <xdr:from>
      <xdr:col>54</xdr:col>
      <xdr:colOff>119944</xdr:colOff>
      <xdr:row>2</xdr:row>
      <xdr:rowOff>63500</xdr:rowOff>
    </xdr:from>
    <xdr:to>
      <xdr:col>71</xdr:col>
      <xdr:colOff>259016</xdr:colOff>
      <xdr:row>26</xdr:row>
      <xdr:rowOff>171500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93944" y="698500"/>
          <a:ext cx="6616072" cy="4680000"/>
        </a:xfrm>
        <a:prstGeom prst="rect">
          <a:avLst/>
        </a:prstGeom>
      </xdr:spPr>
    </xdr:pic>
    <xdr:clientData/>
  </xdr:twoCellAnchor>
  <xdr:twoCellAnchor editAs="oneCell">
    <xdr:from>
      <xdr:col>36</xdr:col>
      <xdr:colOff>107950</xdr:colOff>
      <xdr:row>2</xdr:row>
      <xdr:rowOff>95250</xdr:rowOff>
    </xdr:from>
    <xdr:to>
      <xdr:col>53</xdr:col>
      <xdr:colOff>234950</xdr:colOff>
      <xdr:row>26</xdr:row>
      <xdr:rowOff>188461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AA9A65E-A860-65AF-3C5C-87CDBFB6E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3950" y="730250"/>
          <a:ext cx="6604000" cy="466521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GrpSpPr>
          <a:grpSpLocks noChangeAspect="1"/>
        </xdr:cNvGrpSpPr>
      </xdr:nvGrpSpPr>
      <xdr:grpSpPr>
        <a:xfrm>
          <a:off x="816328" y="2480028"/>
          <a:ext cx="1394530" cy="743303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id="{00000000-0008-0000-04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id="{00000000-0008-0000-04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id="{00000000-0008-0000-04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GrpSpPr>
          <a:grpSpLocks noChangeAspect="1"/>
        </xdr:cNvGrpSpPr>
      </xdr:nvGrpSpPr>
      <xdr:grpSpPr>
        <a:xfrm>
          <a:off x="835378" y="809978"/>
          <a:ext cx="1394530" cy="743303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id="{00000000-0008-0000-04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id="{00000000-0008-0000-04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id="{00000000-0008-0000-04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GrpSpPr>
          <a:grpSpLocks noChangeAspect="1"/>
        </xdr:cNvGrpSpPr>
      </xdr:nvGrpSpPr>
      <xdr:grpSpPr>
        <a:xfrm>
          <a:off x="6046105" y="1012472"/>
          <a:ext cx="587729" cy="271639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id="{00000000-0008-0000-04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id="{00000000-0008-0000-04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GrpSpPr>
          <a:grpSpLocks noChangeAspect="1"/>
        </xdr:cNvGrpSpPr>
      </xdr:nvGrpSpPr>
      <xdr:grpSpPr>
        <a:xfrm>
          <a:off x="6055630" y="2682522"/>
          <a:ext cx="587729" cy="271639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id="{00000000-0008-0000-04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id="{00000000-0008-0000-04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GrpSpPr>
          <a:grpSpLocks noChangeAspect="1"/>
        </xdr:cNvGrpSpPr>
      </xdr:nvGrpSpPr>
      <xdr:grpSpPr>
        <a:xfrm>
          <a:off x="6036580" y="4304947"/>
          <a:ext cx="587729" cy="278695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id="{00000000-0008-0000-04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id="{00000000-0008-0000-04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GrpSpPr>
          <a:grpSpLocks noChangeAspect="1"/>
        </xdr:cNvGrpSpPr>
      </xdr:nvGrpSpPr>
      <xdr:grpSpPr>
        <a:xfrm>
          <a:off x="6081383" y="5974996"/>
          <a:ext cx="621563" cy="289328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id="{00000000-0008-0000-04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id="{00000000-0008-0000-04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187425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GrpSpPr/>
      </xdr:nvGrpSpPr>
      <xdr:grpSpPr>
        <a:xfrm>
          <a:off x="8142935" y="2823413"/>
          <a:ext cx="2661150" cy="738790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id="{00000000-0008-0000-04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id="{00000000-0008-0000-04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id="{00000000-0008-0000-04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id="{00000000-0008-0000-04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id="{00000000-0008-0000-04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id="{00000000-0008-0000-04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id="{00000000-0008-0000-04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id="{00000000-0008-0000-04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id="{00000000-0008-0000-04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GrpSpPr/>
      </xdr:nvGrpSpPr>
      <xdr:grpSpPr>
        <a:xfrm>
          <a:off x="8687744" y="841398"/>
          <a:ext cx="1501690" cy="740809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id="{00000000-0008-0000-04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id="{00000000-0008-0000-04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id="{00000000-0008-0000-04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id="{00000000-0008-0000-04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id="{00000000-0008-0000-04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L54"/>
  <sheetViews>
    <sheetView tabSelected="1" showRuler="0" zoomScale="90" zoomScaleNormal="90" zoomScalePageLayoutView="60" workbookViewId="0">
      <selection activeCell="S47" sqref="S47:AJ52"/>
    </sheetView>
  </sheetViews>
  <sheetFormatPr defaultColWidth="5.453125" defaultRowHeight="15" customHeight="1" x14ac:dyDescent="0.35"/>
  <cols>
    <col min="1" max="72" width="5.453125" style="48"/>
    <col min="91" max="16384" width="5.453125" style="48"/>
  </cols>
  <sheetData>
    <row r="1" spans="1:72" ht="35.25" customHeight="1" x14ac:dyDescent="0.35">
      <c r="A1" s="169" t="str">
        <f>$S$1</f>
        <v>FUN MAP</v>
      </c>
      <c r="B1" s="169"/>
      <c r="C1" s="169"/>
      <c r="D1" s="169"/>
      <c r="E1" s="169"/>
      <c r="F1" s="169"/>
      <c r="G1" s="170" t="str">
        <f>$Y$1</f>
        <v>MISSION DATA CARD</v>
      </c>
      <c r="H1" s="170"/>
      <c r="I1" s="170"/>
      <c r="J1" s="170"/>
      <c r="K1" s="170"/>
      <c r="L1" s="170"/>
      <c r="M1" s="171" t="str">
        <f>$AE$1</f>
        <v>PG</v>
      </c>
      <c r="N1" s="171"/>
      <c r="O1" s="171"/>
      <c r="P1" s="171"/>
      <c r="Q1" s="171"/>
      <c r="R1" s="171"/>
      <c r="S1" s="202" t="s">
        <v>234</v>
      </c>
      <c r="T1" s="202"/>
      <c r="U1" s="202"/>
      <c r="V1" s="202"/>
      <c r="W1" s="202"/>
      <c r="X1" s="202"/>
      <c r="Y1" s="203" t="s">
        <v>0</v>
      </c>
      <c r="Z1" s="203"/>
      <c r="AA1" s="203"/>
      <c r="AB1" s="203"/>
      <c r="AC1" s="203"/>
      <c r="AD1" s="203"/>
      <c r="AE1" s="204" t="s">
        <v>289</v>
      </c>
      <c r="AF1" s="204"/>
      <c r="AG1" s="204"/>
      <c r="AH1" s="204"/>
      <c r="AI1" s="204"/>
      <c r="AJ1" s="204"/>
      <c r="AK1" s="130" t="str">
        <f>$S$1</f>
        <v>FUN MAP</v>
      </c>
      <c r="AL1" s="130"/>
      <c r="AM1" s="130"/>
      <c r="AN1" s="130"/>
      <c r="AO1" s="130"/>
      <c r="AP1" s="130"/>
      <c r="AQ1" s="131" t="str">
        <f>$Y$1</f>
        <v>MISSION DATA CARD</v>
      </c>
      <c r="AR1" s="131"/>
      <c r="AS1" s="131"/>
      <c r="AT1" s="131"/>
      <c r="AU1" s="131"/>
      <c r="AV1" s="131"/>
      <c r="AW1" s="132" t="str">
        <f>$AE$1</f>
        <v>PG</v>
      </c>
      <c r="AX1" s="132"/>
      <c r="AY1" s="132"/>
      <c r="AZ1" s="132"/>
      <c r="BA1" s="132"/>
      <c r="BB1" s="132"/>
      <c r="BC1" s="130" t="str">
        <f>$S$1</f>
        <v>FUN MAP</v>
      </c>
      <c r="BD1" s="130"/>
      <c r="BE1" s="130"/>
      <c r="BF1" s="130"/>
      <c r="BG1" s="130"/>
      <c r="BH1" s="130"/>
      <c r="BI1" s="131" t="str">
        <f>$Y$1</f>
        <v>MISSION DATA CARD</v>
      </c>
      <c r="BJ1" s="131"/>
      <c r="BK1" s="131"/>
      <c r="BL1" s="131"/>
      <c r="BM1" s="131"/>
      <c r="BN1" s="131"/>
      <c r="BO1" s="132" t="str">
        <f>$AE$1</f>
        <v>PG</v>
      </c>
      <c r="BP1" s="132"/>
      <c r="BQ1" s="132"/>
      <c r="BR1" s="132"/>
      <c r="BS1" s="132"/>
      <c r="BT1" s="132"/>
    </row>
    <row r="2" spans="1:72" ht="15" customHeight="1" x14ac:dyDescent="0.35">
      <c r="A2" s="159" t="s">
        <v>244</v>
      </c>
      <c r="B2" s="160"/>
      <c r="C2" s="160"/>
      <c r="D2" s="160"/>
      <c r="E2" s="160"/>
      <c r="F2" s="160"/>
      <c r="G2" s="160"/>
      <c r="H2" s="160"/>
      <c r="I2" s="160"/>
      <c r="J2" s="160"/>
      <c r="K2" s="160"/>
      <c r="L2" s="160"/>
      <c r="M2" s="160"/>
      <c r="N2" s="160"/>
      <c r="O2" s="160"/>
      <c r="P2" s="160"/>
      <c r="Q2" s="160"/>
      <c r="R2" s="161"/>
      <c r="S2" s="199" t="s">
        <v>229</v>
      </c>
      <c r="T2" s="200"/>
      <c r="U2" s="200"/>
      <c r="V2" s="200"/>
      <c r="W2" s="200"/>
      <c r="X2" s="200"/>
      <c r="Y2" s="200"/>
      <c r="Z2" s="200"/>
      <c r="AA2" s="200"/>
      <c r="AB2" s="200"/>
      <c r="AC2" s="200"/>
      <c r="AD2" s="200"/>
      <c r="AE2" s="200"/>
      <c r="AF2" s="200"/>
      <c r="AG2" s="200"/>
      <c r="AH2" s="200"/>
      <c r="AI2" s="200"/>
      <c r="AJ2" s="201"/>
      <c r="AK2" s="133" t="s">
        <v>290</v>
      </c>
      <c r="AL2" s="119"/>
      <c r="AM2" s="119"/>
      <c r="AN2" s="119"/>
      <c r="AO2" s="119"/>
      <c r="AP2" s="119"/>
      <c r="AQ2" s="119"/>
      <c r="AR2" s="119"/>
      <c r="AS2" s="119"/>
      <c r="AT2" s="119"/>
      <c r="AU2" s="119"/>
      <c r="AV2" s="119"/>
      <c r="AW2" s="119"/>
      <c r="AX2" s="119"/>
      <c r="AY2" s="119"/>
      <c r="AZ2" s="119"/>
      <c r="BA2" s="119"/>
      <c r="BB2" s="120"/>
      <c r="BC2" s="133" t="s">
        <v>290</v>
      </c>
      <c r="BD2" s="119"/>
      <c r="BE2" s="119"/>
      <c r="BF2" s="119"/>
      <c r="BG2" s="119"/>
      <c r="BH2" s="119"/>
      <c r="BI2" s="119"/>
      <c r="BJ2" s="119"/>
      <c r="BK2" s="119"/>
      <c r="BL2" s="119"/>
      <c r="BM2" s="119"/>
      <c r="BN2" s="119"/>
      <c r="BO2" s="119"/>
      <c r="BP2" s="119"/>
      <c r="BQ2" s="119"/>
      <c r="BR2" s="119"/>
      <c r="BS2" s="119"/>
      <c r="BT2" s="120"/>
    </row>
    <row r="3" spans="1:72" ht="15" customHeight="1" x14ac:dyDescent="0.35">
      <c r="A3" s="163" t="s">
        <v>245</v>
      </c>
      <c r="B3" s="164"/>
      <c r="C3" s="162" t="s">
        <v>246</v>
      </c>
      <c r="D3" s="162"/>
      <c r="E3" s="162"/>
      <c r="F3" s="162" t="s">
        <v>247</v>
      </c>
      <c r="G3" s="162"/>
      <c r="H3" s="99" t="s">
        <v>248</v>
      </c>
      <c r="I3" s="163" t="s">
        <v>249</v>
      </c>
      <c r="J3" s="164"/>
      <c r="K3" s="163" t="s">
        <v>250</v>
      </c>
      <c r="L3" s="164"/>
      <c r="M3" s="163" t="s">
        <v>251</v>
      </c>
      <c r="N3" s="165"/>
      <c r="O3" s="165"/>
      <c r="P3" s="165"/>
      <c r="Q3" s="165"/>
      <c r="R3" s="164"/>
      <c r="S3" s="138" t="s">
        <v>230</v>
      </c>
      <c r="T3" s="139"/>
      <c r="U3" s="139"/>
      <c r="V3" s="139"/>
      <c r="W3" s="139"/>
      <c r="X3" s="139"/>
      <c r="Y3" s="139"/>
      <c r="Z3" s="139"/>
      <c r="AA3" s="139"/>
      <c r="AB3" s="139"/>
      <c r="AC3" s="139"/>
      <c r="AD3" s="139"/>
      <c r="AE3" s="139"/>
      <c r="AF3" s="139"/>
      <c r="AG3" s="139"/>
      <c r="AH3" s="139"/>
      <c r="AI3" s="139"/>
      <c r="AJ3" s="140"/>
      <c r="AK3" s="121"/>
      <c r="AL3" s="122"/>
      <c r="AM3" s="122"/>
      <c r="AN3" s="122"/>
      <c r="AO3" s="122"/>
      <c r="AP3" s="122"/>
      <c r="AQ3" s="122"/>
      <c r="AR3" s="122"/>
      <c r="AS3" s="122"/>
      <c r="AT3" s="122"/>
      <c r="AU3" s="122"/>
      <c r="AV3" s="122"/>
      <c r="AW3" s="122"/>
      <c r="AX3" s="122"/>
      <c r="AY3" s="122"/>
      <c r="AZ3" s="122"/>
      <c r="BA3" s="122"/>
      <c r="BB3" s="123"/>
      <c r="BC3" s="121"/>
      <c r="BD3" s="122"/>
      <c r="BE3" s="122"/>
      <c r="BF3" s="122"/>
      <c r="BG3" s="122"/>
      <c r="BH3" s="122"/>
      <c r="BI3" s="122"/>
      <c r="BJ3" s="122"/>
      <c r="BK3" s="122"/>
      <c r="BL3" s="122"/>
      <c r="BM3" s="122"/>
      <c r="BN3" s="122"/>
      <c r="BO3" s="122"/>
      <c r="BP3" s="122"/>
      <c r="BQ3" s="122"/>
      <c r="BR3" s="122"/>
      <c r="BS3" s="122"/>
      <c r="BT3" s="123"/>
    </row>
    <row r="4" spans="1:72" ht="15" customHeight="1" x14ac:dyDescent="0.35">
      <c r="A4" s="166" t="s">
        <v>252</v>
      </c>
      <c r="B4" s="166"/>
      <c r="C4" s="166" t="s">
        <v>253</v>
      </c>
      <c r="D4" s="166"/>
      <c r="E4" s="166"/>
      <c r="F4" s="167">
        <v>317.5</v>
      </c>
      <c r="G4" s="167"/>
      <c r="H4" s="106"/>
      <c r="I4" s="166" t="s">
        <v>273</v>
      </c>
      <c r="J4" s="166"/>
      <c r="K4" s="166" t="s">
        <v>86</v>
      </c>
      <c r="L4" s="166"/>
      <c r="M4" s="168" t="s">
        <v>270</v>
      </c>
      <c r="N4" s="168"/>
      <c r="O4" s="168"/>
      <c r="P4" s="168"/>
      <c r="Q4" s="168"/>
      <c r="R4" s="168"/>
      <c r="S4" s="141" t="s">
        <v>288</v>
      </c>
      <c r="T4" s="142"/>
      <c r="U4" s="143"/>
      <c r="V4" s="144" t="s">
        <v>267</v>
      </c>
      <c r="W4" s="145"/>
      <c r="X4" s="145"/>
      <c r="Y4" s="145"/>
      <c r="Z4" s="145"/>
      <c r="AA4" s="146"/>
      <c r="AB4" s="155" t="s">
        <v>292</v>
      </c>
      <c r="AC4" s="155"/>
      <c r="AD4" s="155"/>
      <c r="AE4" s="155"/>
      <c r="AF4" s="155"/>
      <c r="AG4" s="155"/>
      <c r="AH4" s="155"/>
      <c r="AI4" s="155"/>
      <c r="AJ4" s="156"/>
      <c r="AK4" s="124"/>
      <c r="AL4" s="125"/>
      <c r="AM4" s="125"/>
      <c r="AN4" s="125"/>
      <c r="AO4" s="125"/>
      <c r="AP4" s="125"/>
      <c r="AQ4" s="125"/>
      <c r="AR4" s="125"/>
      <c r="AS4" s="125"/>
      <c r="AT4" s="125"/>
      <c r="AU4" s="125"/>
      <c r="AV4" s="125"/>
      <c r="AW4" s="125"/>
      <c r="AX4" s="125"/>
      <c r="AY4" s="125"/>
      <c r="AZ4" s="125"/>
      <c r="BA4" s="125"/>
      <c r="BB4" s="126"/>
      <c r="BC4" s="124"/>
      <c r="BD4" s="125"/>
      <c r="BE4" s="125"/>
      <c r="BF4" s="125"/>
      <c r="BG4" s="125"/>
      <c r="BH4" s="125"/>
      <c r="BI4" s="125"/>
      <c r="BJ4" s="125"/>
      <c r="BK4" s="125"/>
      <c r="BL4" s="125"/>
      <c r="BM4" s="125"/>
      <c r="BN4" s="125"/>
      <c r="BO4" s="125"/>
      <c r="BP4" s="125"/>
      <c r="BQ4" s="125"/>
      <c r="BR4" s="125"/>
      <c r="BS4" s="125"/>
      <c r="BT4" s="126"/>
    </row>
    <row r="5" spans="1:72" ht="15" customHeight="1" x14ac:dyDescent="0.35">
      <c r="A5" s="113" t="s">
        <v>252</v>
      </c>
      <c r="B5" s="113"/>
      <c r="C5" s="113" t="s">
        <v>255</v>
      </c>
      <c r="D5" s="113"/>
      <c r="E5" s="113"/>
      <c r="F5" s="114">
        <v>317.55</v>
      </c>
      <c r="G5" s="114"/>
      <c r="H5" s="107"/>
      <c r="I5" s="113" t="s">
        <v>268</v>
      </c>
      <c r="J5" s="113"/>
      <c r="K5" s="113" t="s">
        <v>86</v>
      </c>
      <c r="L5" s="113"/>
      <c r="M5" s="115" t="s">
        <v>269</v>
      </c>
      <c r="N5" s="115"/>
      <c r="O5" s="115"/>
      <c r="P5" s="115"/>
      <c r="Q5" s="115"/>
      <c r="R5" s="115"/>
      <c r="S5" s="151" t="s">
        <v>98</v>
      </c>
      <c r="T5" s="151"/>
      <c r="U5" s="151"/>
      <c r="V5" s="152"/>
      <c r="W5" s="153"/>
      <c r="X5" s="153"/>
      <c r="Y5" s="153"/>
      <c r="Z5" s="153"/>
      <c r="AA5" s="154"/>
      <c r="AB5" s="157"/>
      <c r="AC5" s="157"/>
      <c r="AD5" s="157"/>
      <c r="AE5" s="157"/>
      <c r="AF5" s="157"/>
      <c r="AG5" s="157"/>
      <c r="AH5" s="157"/>
      <c r="AI5" s="157"/>
      <c r="AJ5" s="158"/>
      <c r="AK5" s="124"/>
      <c r="AL5" s="125"/>
      <c r="AM5" s="125"/>
      <c r="AN5" s="125"/>
      <c r="AO5" s="125"/>
      <c r="AP5" s="125"/>
      <c r="AQ5" s="125"/>
      <c r="AR5" s="125"/>
      <c r="AS5" s="125"/>
      <c r="AT5" s="125"/>
      <c r="AU5" s="125"/>
      <c r="AV5" s="125"/>
      <c r="AW5" s="125"/>
      <c r="AX5" s="125"/>
      <c r="AY5" s="125"/>
      <c r="AZ5" s="125"/>
      <c r="BA5" s="125"/>
      <c r="BB5" s="126"/>
      <c r="BC5" s="124"/>
      <c r="BD5" s="125"/>
      <c r="BE5" s="125"/>
      <c r="BF5" s="125"/>
      <c r="BG5" s="125"/>
      <c r="BH5" s="125"/>
      <c r="BI5" s="125"/>
      <c r="BJ5" s="125"/>
      <c r="BK5" s="125"/>
      <c r="BL5" s="125"/>
      <c r="BM5" s="125"/>
      <c r="BN5" s="125"/>
      <c r="BO5" s="125"/>
      <c r="BP5" s="125"/>
      <c r="BQ5" s="125"/>
      <c r="BR5" s="125"/>
      <c r="BS5" s="125"/>
      <c r="BT5" s="126"/>
    </row>
    <row r="6" spans="1:72" ht="15" customHeight="1" x14ac:dyDescent="0.35">
      <c r="A6" s="116" t="s">
        <v>252</v>
      </c>
      <c r="B6" s="116"/>
      <c r="C6" s="116" t="s">
        <v>254</v>
      </c>
      <c r="D6" s="116"/>
      <c r="E6" s="116"/>
      <c r="F6" s="117">
        <v>317.89999999999998</v>
      </c>
      <c r="G6" s="117"/>
      <c r="H6" s="108"/>
      <c r="I6" s="116" t="s">
        <v>276</v>
      </c>
      <c r="J6" s="116"/>
      <c r="K6" s="116" t="s">
        <v>86</v>
      </c>
      <c r="L6" s="116"/>
      <c r="M6" s="118" t="s">
        <v>300</v>
      </c>
      <c r="N6" s="118"/>
      <c r="O6" s="118"/>
      <c r="P6" s="118"/>
      <c r="Q6" s="118"/>
      <c r="R6" s="118"/>
      <c r="S6" s="134" t="s">
        <v>99</v>
      </c>
      <c r="T6" s="134"/>
      <c r="U6" s="134"/>
      <c r="V6" s="135" t="s">
        <v>312</v>
      </c>
      <c r="W6" s="136"/>
      <c r="X6" s="136"/>
      <c r="Y6" s="136"/>
      <c r="Z6" s="136"/>
      <c r="AA6" s="137"/>
      <c r="AB6" s="157"/>
      <c r="AC6" s="157"/>
      <c r="AD6" s="157"/>
      <c r="AE6" s="157"/>
      <c r="AF6" s="157"/>
      <c r="AG6" s="157"/>
      <c r="AH6" s="157"/>
      <c r="AI6" s="157"/>
      <c r="AJ6" s="158"/>
      <c r="AK6" s="124"/>
      <c r="AL6" s="125"/>
      <c r="AM6" s="125"/>
      <c r="AN6" s="125"/>
      <c r="AO6" s="125"/>
      <c r="AP6" s="125"/>
      <c r="AQ6" s="125"/>
      <c r="AR6" s="125"/>
      <c r="AS6" s="125"/>
      <c r="AT6" s="125"/>
      <c r="AU6" s="125"/>
      <c r="AV6" s="125"/>
      <c r="AW6" s="125"/>
      <c r="AX6" s="125"/>
      <c r="AY6" s="125"/>
      <c r="AZ6" s="125"/>
      <c r="BA6" s="125"/>
      <c r="BB6" s="126"/>
      <c r="BC6" s="124"/>
      <c r="BD6" s="125"/>
      <c r="BE6" s="125"/>
      <c r="BF6" s="125"/>
      <c r="BG6" s="125"/>
      <c r="BH6" s="125"/>
      <c r="BI6" s="125"/>
      <c r="BJ6" s="125"/>
      <c r="BK6" s="125"/>
      <c r="BL6" s="125"/>
      <c r="BM6" s="125"/>
      <c r="BN6" s="125"/>
      <c r="BO6" s="125"/>
      <c r="BP6" s="125"/>
      <c r="BQ6" s="125"/>
      <c r="BR6" s="125"/>
      <c r="BS6" s="125"/>
      <c r="BT6" s="126"/>
    </row>
    <row r="7" spans="1:72" ht="15" customHeight="1" x14ac:dyDescent="0.35">
      <c r="A7" s="113" t="s">
        <v>252</v>
      </c>
      <c r="B7" s="113"/>
      <c r="C7" s="113" t="s">
        <v>277</v>
      </c>
      <c r="D7" s="113"/>
      <c r="E7" s="113"/>
      <c r="F7" s="114">
        <v>317.95</v>
      </c>
      <c r="G7" s="114"/>
      <c r="H7" s="107"/>
      <c r="I7" s="113" t="s">
        <v>278</v>
      </c>
      <c r="J7" s="113"/>
      <c r="K7" s="113" t="s">
        <v>86</v>
      </c>
      <c r="L7" s="113"/>
      <c r="M7" s="115" t="s">
        <v>301</v>
      </c>
      <c r="N7" s="115"/>
      <c r="O7" s="115"/>
      <c r="P7" s="115"/>
      <c r="Q7" s="115"/>
      <c r="R7" s="115"/>
      <c r="S7" s="138" t="s">
        <v>231</v>
      </c>
      <c r="T7" s="139"/>
      <c r="U7" s="139"/>
      <c r="V7" s="139"/>
      <c r="W7" s="139"/>
      <c r="X7" s="139"/>
      <c r="Y7" s="139"/>
      <c r="Z7" s="139"/>
      <c r="AA7" s="139"/>
      <c r="AB7" s="139"/>
      <c r="AC7" s="139"/>
      <c r="AD7" s="139"/>
      <c r="AE7" s="139"/>
      <c r="AF7" s="139"/>
      <c r="AG7" s="139"/>
      <c r="AH7" s="139"/>
      <c r="AI7" s="139"/>
      <c r="AJ7" s="140"/>
      <c r="AK7" s="124"/>
      <c r="AL7" s="125"/>
      <c r="AM7" s="125"/>
      <c r="AN7" s="125"/>
      <c r="AO7" s="125"/>
      <c r="AP7" s="125"/>
      <c r="AQ7" s="125"/>
      <c r="AR7" s="125"/>
      <c r="AS7" s="125"/>
      <c r="AT7" s="125"/>
      <c r="AU7" s="125"/>
      <c r="AV7" s="125"/>
      <c r="AW7" s="125"/>
      <c r="AX7" s="125"/>
      <c r="AY7" s="125"/>
      <c r="AZ7" s="125"/>
      <c r="BA7" s="125"/>
      <c r="BB7" s="126"/>
      <c r="BC7" s="124"/>
      <c r="BD7" s="125"/>
      <c r="BE7" s="125"/>
      <c r="BF7" s="125"/>
      <c r="BG7" s="125"/>
      <c r="BH7" s="125"/>
      <c r="BI7" s="125"/>
      <c r="BJ7" s="125"/>
      <c r="BK7" s="125"/>
      <c r="BL7" s="125"/>
      <c r="BM7" s="125"/>
      <c r="BN7" s="125"/>
      <c r="BO7" s="125"/>
      <c r="BP7" s="125"/>
      <c r="BQ7" s="125"/>
      <c r="BR7" s="125"/>
      <c r="BS7" s="125"/>
      <c r="BT7" s="126"/>
    </row>
    <row r="8" spans="1:72" ht="15" customHeight="1" x14ac:dyDescent="0.35">
      <c r="A8" s="116" t="s">
        <v>252</v>
      </c>
      <c r="B8" s="116"/>
      <c r="C8" s="116" t="s">
        <v>256</v>
      </c>
      <c r="D8" s="116"/>
      <c r="E8" s="116"/>
      <c r="F8" s="117">
        <v>317.60000000000002</v>
      </c>
      <c r="G8" s="117"/>
      <c r="H8" s="108"/>
      <c r="I8" s="116" t="s">
        <v>274</v>
      </c>
      <c r="J8" s="116"/>
      <c r="K8" s="116" t="s">
        <v>86</v>
      </c>
      <c r="L8" s="116"/>
      <c r="M8" s="118" t="s">
        <v>271</v>
      </c>
      <c r="N8" s="118"/>
      <c r="O8" s="118"/>
      <c r="P8" s="118"/>
      <c r="Q8" s="118"/>
      <c r="R8" s="118"/>
      <c r="S8" s="141" t="s">
        <v>288</v>
      </c>
      <c r="T8" s="142"/>
      <c r="U8" s="143"/>
      <c r="V8" s="144" t="s">
        <v>302</v>
      </c>
      <c r="W8" s="145"/>
      <c r="X8" s="145"/>
      <c r="Y8" s="145"/>
      <c r="Z8" s="145"/>
      <c r="AA8" s="146"/>
      <c r="AB8" s="155" t="s">
        <v>313</v>
      </c>
      <c r="AC8" s="155"/>
      <c r="AD8" s="155"/>
      <c r="AE8" s="155"/>
      <c r="AF8" s="155"/>
      <c r="AG8" s="155"/>
      <c r="AH8" s="155"/>
      <c r="AI8" s="155"/>
      <c r="AJ8" s="156"/>
      <c r="AK8" s="124"/>
      <c r="AL8" s="125"/>
      <c r="AM8" s="125"/>
      <c r="AN8" s="125"/>
      <c r="AO8" s="125"/>
      <c r="AP8" s="125"/>
      <c r="AQ8" s="125"/>
      <c r="AR8" s="125"/>
      <c r="AS8" s="125"/>
      <c r="AT8" s="125"/>
      <c r="AU8" s="125"/>
      <c r="AV8" s="125"/>
      <c r="AW8" s="125"/>
      <c r="AX8" s="125"/>
      <c r="AY8" s="125"/>
      <c r="AZ8" s="125"/>
      <c r="BA8" s="125"/>
      <c r="BB8" s="126"/>
      <c r="BC8" s="124"/>
      <c r="BD8" s="125"/>
      <c r="BE8" s="125"/>
      <c r="BF8" s="125"/>
      <c r="BG8" s="125"/>
      <c r="BH8" s="125"/>
      <c r="BI8" s="125"/>
      <c r="BJ8" s="125"/>
      <c r="BK8" s="125"/>
      <c r="BL8" s="125"/>
      <c r="BM8" s="125"/>
      <c r="BN8" s="125"/>
      <c r="BO8" s="125"/>
      <c r="BP8" s="125"/>
      <c r="BQ8" s="125"/>
      <c r="BR8" s="125"/>
      <c r="BS8" s="125"/>
      <c r="BT8" s="126"/>
    </row>
    <row r="9" spans="1:72" ht="15" customHeight="1" x14ac:dyDescent="0.35">
      <c r="A9" s="113" t="s">
        <v>252</v>
      </c>
      <c r="B9" s="113"/>
      <c r="C9" s="113" t="s">
        <v>279</v>
      </c>
      <c r="D9" s="113"/>
      <c r="E9" s="113"/>
      <c r="F9" s="114">
        <v>317.64999999999998</v>
      </c>
      <c r="G9" s="114"/>
      <c r="H9" s="107"/>
      <c r="I9" s="113" t="s">
        <v>281</v>
      </c>
      <c r="J9" s="113"/>
      <c r="K9" s="113" t="s">
        <v>86</v>
      </c>
      <c r="L9" s="113"/>
      <c r="M9" s="115" t="s">
        <v>283</v>
      </c>
      <c r="N9" s="115"/>
      <c r="O9" s="115"/>
      <c r="P9" s="115"/>
      <c r="Q9" s="115"/>
      <c r="R9" s="115"/>
      <c r="S9" s="151" t="s">
        <v>98</v>
      </c>
      <c r="T9" s="151"/>
      <c r="U9" s="151"/>
      <c r="V9" s="152"/>
      <c r="W9" s="153"/>
      <c r="X9" s="153"/>
      <c r="Y9" s="153"/>
      <c r="Z9" s="153"/>
      <c r="AA9" s="154"/>
      <c r="AB9" s="157"/>
      <c r="AC9" s="157"/>
      <c r="AD9" s="157"/>
      <c r="AE9" s="157"/>
      <c r="AF9" s="157"/>
      <c r="AG9" s="157"/>
      <c r="AH9" s="157"/>
      <c r="AI9" s="157"/>
      <c r="AJ9" s="158"/>
      <c r="AK9" s="124"/>
      <c r="AL9" s="125"/>
      <c r="AM9" s="125"/>
      <c r="AN9" s="125"/>
      <c r="AO9" s="125"/>
      <c r="AP9" s="125"/>
      <c r="AQ9" s="125"/>
      <c r="AR9" s="125"/>
      <c r="AS9" s="125"/>
      <c r="AT9" s="125"/>
      <c r="AU9" s="125"/>
      <c r="AV9" s="125"/>
      <c r="AW9" s="125"/>
      <c r="AX9" s="125"/>
      <c r="AY9" s="125"/>
      <c r="AZ9" s="125"/>
      <c r="BA9" s="125"/>
      <c r="BB9" s="126"/>
      <c r="BC9" s="124"/>
      <c r="BD9" s="125"/>
      <c r="BE9" s="125"/>
      <c r="BF9" s="125"/>
      <c r="BG9" s="125"/>
      <c r="BH9" s="125"/>
      <c r="BI9" s="125"/>
      <c r="BJ9" s="125"/>
      <c r="BK9" s="125"/>
      <c r="BL9" s="125"/>
      <c r="BM9" s="125"/>
      <c r="BN9" s="125"/>
      <c r="BO9" s="125"/>
      <c r="BP9" s="125"/>
      <c r="BQ9" s="125"/>
      <c r="BR9" s="125"/>
      <c r="BS9" s="125"/>
      <c r="BT9" s="126"/>
    </row>
    <row r="10" spans="1:72" ht="15" customHeight="1" x14ac:dyDescent="0.35">
      <c r="A10" s="116" t="s">
        <v>252</v>
      </c>
      <c r="B10" s="116"/>
      <c r="C10" s="116" t="s">
        <v>257</v>
      </c>
      <c r="D10" s="116"/>
      <c r="E10" s="116"/>
      <c r="F10" s="117">
        <v>317.7</v>
      </c>
      <c r="G10" s="117"/>
      <c r="H10" s="108"/>
      <c r="I10" s="116" t="s">
        <v>275</v>
      </c>
      <c r="J10" s="116"/>
      <c r="K10" s="116" t="s">
        <v>86</v>
      </c>
      <c r="L10" s="116"/>
      <c r="M10" s="118" t="s">
        <v>272</v>
      </c>
      <c r="N10" s="118"/>
      <c r="O10" s="118"/>
      <c r="P10" s="118"/>
      <c r="Q10" s="118"/>
      <c r="R10" s="118"/>
      <c r="S10" s="134" t="s">
        <v>99</v>
      </c>
      <c r="T10" s="134"/>
      <c r="U10" s="134"/>
      <c r="V10" s="135" t="s">
        <v>306</v>
      </c>
      <c r="W10" s="136"/>
      <c r="X10" s="136"/>
      <c r="Y10" s="136"/>
      <c r="Z10" s="136"/>
      <c r="AA10" s="137"/>
      <c r="AB10" s="157"/>
      <c r="AC10" s="157"/>
      <c r="AD10" s="157"/>
      <c r="AE10" s="157"/>
      <c r="AF10" s="157"/>
      <c r="AG10" s="157"/>
      <c r="AH10" s="157"/>
      <c r="AI10" s="157"/>
      <c r="AJ10" s="158"/>
      <c r="AK10" s="124"/>
      <c r="AL10" s="125"/>
      <c r="AM10" s="125"/>
      <c r="AN10" s="125"/>
      <c r="AO10" s="125"/>
      <c r="AP10" s="125"/>
      <c r="AQ10" s="125"/>
      <c r="AR10" s="125"/>
      <c r="AS10" s="125"/>
      <c r="AT10" s="125"/>
      <c r="AU10" s="125"/>
      <c r="AV10" s="125"/>
      <c r="AW10" s="125"/>
      <c r="AX10" s="125"/>
      <c r="AY10" s="125"/>
      <c r="AZ10" s="125"/>
      <c r="BA10" s="125"/>
      <c r="BB10" s="126"/>
      <c r="BC10" s="124"/>
      <c r="BD10" s="125"/>
      <c r="BE10" s="125"/>
      <c r="BF10" s="125"/>
      <c r="BG10" s="125"/>
      <c r="BH10" s="125"/>
      <c r="BI10" s="125"/>
      <c r="BJ10" s="125"/>
      <c r="BK10" s="125"/>
      <c r="BL10" s="125"/>
      <c r="BM10" s="125"/>
      <c r="BN10" s="125"/>
      <c r="BO10" s="125"/>
      <c r="BP10" s="125"/>
      <c r="BQ10" s="125"/>
      <c r="BR10" s="125"/>
      <c r="BS10" s="125"/>
      <c r="BT10" s="126"/>
    </row>
    <row r="11" spans="1:72" ht="15" customHeight="1" x14ac:dyDescent="0.35">
      <c r="A11" s="113" t="s">
        <v>252</v>
      </c>
      <c r="B11" s="113"/>
      <c r="C11" s="113" t="s">
        <v>280</v>
      </c>
      <c r="D11" s="113"/>
      <c r="E11" s="113"/>
      <c r="F11" s="114">
        <v>317.75</v>
      </c>
      <c r="G11" s="114"/>
      <c r="H11" s="107"/>
      <c r="I11" s="113" t="s">
        <v>282</v>
      </c>
      <c r="J11" s="113"/>
      <c r="K11" s="113" t="s">
        <v>86</v>
      </c>
      <c r="L11" s="113"/>
      <c r="M11" s="115" t="s">
        <v>284</v>
      </c>
      <c r="N11" s="115"/>
      <c r="O11" s="115"/>
      <c r="P11" s="115"/>
      <c r="Q11" s="115"/>
      <c r="R11" s="115"/>
      <c r="S11" s="138" t="s">
        <v>232</v>
      </c>
      <c r="T11" s="139"/>
      <c r="U11" s="139"/>
      <c r="V11" s="139"/>
      <c r="W11" s="139"/>
      <c r="X11" s="139"/>
      <c r="Y11" s="139"/>
      <c r="Z11" s="139"/>
      <c r="AA11" s="139"/>
      <c r="AB11" s="139"/>
      <c r="AC11" s="139"/>
      <c r="AD11" s="139"/>
      <c r="AE11" s="139"/>
      <c r="AF11" s="139"/>
      <c r="AG11" s="139"/>
      <c r="AH11" s="139"/>
      <c r="AI11" s="139"/>
      <c r="AJ11" s="140"/>
      <c r="AK11" s="124"/>
      <c r="AL11" s="125"/>
      <c r="AM11" s="125"/>
      <c r="AN11" s="125"/>
      <c r="AO11" s="125"/>
      <c r="AP11" s="125"/>
      <c r="AQ11" s="125"/>
      <c r="AR11" s="125"/>
      <c r="AS11" s="125"/>
      <c r="AT11" s="125"/>
      <c r="AU11" s="125"/>
      <c r="AV11" s="125"/>
      <c r="AW11" s="125"/>
      <c r="AX11" s="125"/>
      <c r="AY11" s="125"/>
      <c r="AZ11" s="125"/>
      <c r="BA11" s="125"/>
      <c r="BB11" s="126"/>
      <c r="BC11" s="124"/>
      <c r="BD11" s="125"/>
      <c r="BE11" s="125"/>
      <c r="BF11" s="125"/>
      <c r="BG11" s="125"/>
      <c r="BH11" s="125"/>
      <c r="BI11" s="125"/>
      <c r="BJ11" s="125"/>
      <c r="BK11" s="125"/>
      <c r="BL11" s="125"/>
      <c r="BM11" s="125"/>
      <c r="BN11" s="125"/>
      <c r="BO11" s="125"/>
      <c r="BP11" s="125"/>
      <c r="BQ11" s="125"/>
      <c r="BR11" s="125"/>
      <c r="BS11" s="125"/>
      <c r="BT11" s="126"/>
    </row>
    <row r="12" spans="1:72" ht="15" customHeight="1" x14ac:dyDescent="0.35">
      <c r="A12" s="116" t="s">
        <v>252</v>
      </c>
      <c r="B12" s="116"/>
      <c r="C12" s="116" t="s">
        <v>294</v>
      </c>
      <c r="D12" s="116"/>
      <c r="E12" s="116"/>
      <c r="F12" s="117">
        <v>317.77499999999998</v>
      </c>
      <c r="G12" s="117"/>
      <c r="H12" s="108"/>
      <c r="I12" s="116" t="s">
        <v>297</v>
      </c>
      <c r="J12" s="116"/>
      <c r="K12" s="116" t="s">
        <v>86</v>
      </c>
      <c r="L12" s="116"/>
      <c r="M12" s="118" t="s">
        <v>296</v>
      </c>
      <c r="N12" s="118"/>
      <c r="O12" s="118"/>
      <c r="P12" s="118"/>
      <c r="Q12" s="118"/>
      <c r="R12" s="118"/>
      <c r="S12" s="141" t="s">
        <v>288</v>
      </c>
      <c r="T12" s="142"/>
      <c r="U12" s="143"/>
      <c r="V12" s="144" t="s">
        <v>303</v>
      </c>
      <c r="W12" s="145"/>
      <c r="X12" s="145"/>
      <c r="Y12" s="145"/>
      <c r="Z12" s="145"/>
      <c r="AA12" s="146"/>
      <c r="AB12" s="155" t="s">
        <v>304</v>
      </c>
      <c r="AC12" s="155"/>
      <c r="AD12" s="155"/>
      <c r="AE12" s="155"/>
      <c r="AF12" s="155"/>
      <c r="AG12" s="155"/>
      <c r="AH12" s="155"/>
      <c r="AI12" s="155"/>
      <c r="AJ12" s="156"/>
      <c r="AK12" s="124"/>
      <c r="AL12" s="125"/>
      <c r="AM12" s="125"/>
      <c r="AN12" s="125"/>
      <c r="AO12" s="125"/>
      <c r="AP12" s="125"/>
      <c r="AQ12" s="125"/>
      <c r="AR12" s="125"/>
      <c r="AS12" s="125"/>
      <c r="AT12" s="125"/>
      <c r="AU12" s="125"/>
      <c r="AV12" s="125"/>
      <c r="AW12" s="125"/>
      <c r="AX12" s="125"/>
      <c r="AY12" s="125"/>
      <c r="AZ12" s="125"/>
      <c r="BA12" s="125"/>
      <c r="BB12" s="126"/>
      <c r="BC12" s="124"/>
      <c r="BD12" s="125"/>
      <c r="BE12" s="125"/>
      <c r="BF12" s="125"/>
      <c r="BG12" s="125"/>
      <c r="BH12" s="125"/>
      <c r="BI12" s="125"/>
      <c r="BJ12" s="125"/>
      <c r="BK12" s="125"/>
      <c r="BL12" s="125"/>
      <c r="BM12" s="125"/>
      <c r="BN12" s="125"/>
      <c r="BO12" s="125"/>
      <c r="BP12" s="125"/>
      <c r="BQ12" s="125"/>
      <c r="BR12" s="125"/>
      <c r="BS12" s="125"/>
      <c r="BT12" s="126"/>
    </row>
    <row r="13" spans="1:72" ht="15" customHeight="1" x14ac:dyDescent="0.35">
      <c r="A13" s="113" t="s">
        <v>252</v>
      </c>
      <c r="B13" s="113"/>
      <c r="C13" s="113" t="s">
        <v>295</v>
      </c>
      <c r="D13" s="113"/>
      <c r="E13" s="113"/>
      <c r="F13" s="114">
        <v>278.32499999999999</v>
      </c>
      <c r="G13" s="114"/>
      <c r="H13" s="107"/>
      <c r="I13" s="113" t="s">
        <v>298</v>
      </c>
      <c r="J13" s="113"/>
      <c r="K13" s="113" t="s">
        <v>86</v>
      </c>
      <c r="L13" s="113"/>
      <c r="M13" s="115" t="s">
        <v>299</v>
      </c>
      <c r="N13" s="115"/>
      <c r="O13" s="115"/>
      <c r="P13" s="115"/>
      <c r="Q13" s="115"/>
      <c r="R13" s="115"/>
      <c r="S13" s="151" t="s">
        <v>98</v>
      </c>
      <c r="T13" s="151"/>
      <c r="U13" s="151"/>
      <c r="V13" s="152"/>
      <c r="W13" s="153"/>
      <c r="X13" s="153"/>
      <c r="Y13" s="153"/>
      <c r="Z13" s="153"/>
      <c r="AA13" s="154"/>
      <c r="AB13" s="157"/>
      <c r="AC13" s="157"/>
      <c r="AD13" s="157"/>
      <c r="AE13" s="157"/>
      <c r="AF13" s="157"/>
      <c r="AG13" s="157"/>
      <c r="AH13" s="157"/>
      <c r="AI13" s="157"/>
      <c r="AJ13" s="158"/>
      <c r="AK13" s="124"/>
      <c r="AL13" s="125"/>
      <c r="AM13" s="125"/>
      <c r="AN13" s="125"/>
      <c r="AO13" s="125"/>
      <c r="AP13" s="125"/>
      <c r="AQ13" s="125"/>
      <c r="AR13" s="125"/>
      <c r="AS13" s="125"/>
      <c r="AT13" s="125"/>
      <c r="AU13" s="125"/>
      <c r="AV13" s="125"/>
      <c r="AW13" s="125"/>
      <c r="AX13" s="125"/>
      <c r="AY13" s="125"/>
      <c r="AZ13" s="125"/>
      <c r="BA13" s="125"/>
      <c r="BB13" s="126"/>
      <c r="BC13" s="124"/>
      <c r="BD13" s="125"/>
      <c r="BE13" s="125"/>
      <c r="BF13" s="125"/>
      <c r="BG13" s="125"/>
      <c r="BH13" s="125"/>
      <c r="BI13" s="125"/>
      <c r="BJ13" s="125"/>
      <c r="BK13" s="125"/>
      <c r="BL13" s="125"/>
      <c r="BM13" s="125"/>
      <c r="BN13" s="125"/>
      <c r="BO13" s="125"/>
      <c r="BP13" s="125"/>
      <c r="BQ13" s="125"/>
      <c r="BR13" s="125"/>
      <c r="BS13" s="125"/>
      <c r="BT13" s="126"/>
    </row>
    <row r="14" spans="1:72" ht="15" customHeight="1" x14ac:dyDescent="0.35">
      <c r="A14" s="116"/>
      <c r="B14" s="116"/>
      <c r="C14" s="116"/>
      <c r="D14" s="116"/>
      <c r="E14" s="116"/>
      <c r="F14" s="117"/>
      <c r="G14" s="117"/>
      <c r="H14" s="108"/>
      <c r="I14" s="116"/>
      <c r="J14" s="116"/>
      <c r="K14" s="116"/>
      <c r="L14" s="116"/>
      <c r="M14" s="118"/>
      <c r="N14" s="118"/>
      <c r="O14" s="118"/>
      <c r="P14" s="118"/>
      <c r="Q14" s="118"/>
      <c r="R14" s="118"/>
      <c r="S14" s="134" t="s">
        <v>99</v>
      </c>
      <c r="T14" s="134"/>
      <c r="U14" s="134"/>
      <c r="V14" s="135" t="s">
        <v>305</v>
      </c>
      <c r="W14" s="136"/>
      <c r="X14" s="136"/>
      <c r="Y14" s="136"/>
      <c r="Z14" s="136"/>
      <c r="AA14" s="137"/>
      <c r="AB14" s="157"/>
      <c r="AC14" s="157"/>
      <c r="AD14" s="157"/>
      <c r="AE14" s="157"/>
      <c r="AF14" s="157"/>
      <c r="AG14" s="157"/>
      <c r="AH14" s="157"/>
      <c r="AI14" s="157"/>
      <c r="AJ14" s="158"/>
      <c r="AK14" s="124"/>
      <c r="AL14" s="125"/>
      <c r="AM14" s="125"/>
      <c r="AN14" s="125"/>
      <c r="AO14" s="125"/>
      <c r="AP14" s="125"/>
      <c r="AQ14" s="125"/>
      <c r="AR14" s="125"/>
      <c r="AS14" s="125"/>
      <c r="AT14" s="125"/>
      <c r="AU14" s="125"/>
      <c r="AV14" s="125"/>
      <c r="AW14" s="125"/>
      <c r="AX14" s="125"/>
      <c r="AY14" s="125"/>
      <c r="AZ14" s="125"/>
      <c r="BA14" s="125"/>
      <c r="BB14" s="126"/>
      <c r="BC14" s="124"/>
      <c r="BD14" s="125"/>
      <c r="BE14" s="125"/>
      <c r="BF14" s="125"/>
      <c r="BG14" s="125"/>
      <c r="BH14" s="125"/>
      <c r="BI14" s="125"/>
      <c r="BJ14" s="125"/>
      <c r="BK14" s="125"/>
      <c r="BL14" s="125"/>
      <c r="BM14" s="125"/>
      <c r="BN14" s="125"/>
      <c r="BO14" s="125"/>
      <c r="BP14" s="125"/>
      <c r="BQ14" s="125"/>
      <c r="BR14" s="125"/>
      <c r="BS14" s="125"/>
      <c r="BT14" s="126"/>
    </row>
    <row r="15" spans="1:72" ht="15" customHeight="1" x14ac:dyDescent="0.35">
      <c r="A15" s="113"/>
      <c r="B15" s="113"/>
      <c r="C15" s="113"/>
      <c r="D15" s="113"/>
      <c r="E15" s="113"/>
      <c r="F15" s="114"/>
      <c r="G15" s="114"/>
      <c r="H15" s="107"/>
      <c r="I15" s="113"/>
      <c r="J15" s="113"/>
      <c r="K15" s="113"/>
      <c r="L15" s="113"/>
      <c r="M15" s="115"/>
      <c r="N15" s="115"/>
      <c r="O15" s="115"/>
      <c r="P15" s="115"/>
      <c r="Q15" s="115"/>
      <c r="R15" s="115"/>
      <c r="S15" s="138" t="s">
        <v>233</v>
      </c>
      <c r="T15" s="139"/>
      <c r="U15" s="139"/>
      <c r="V15" s="139"/>
      <c r="W15" s="139"/>
      <c r="X15" s="139"/>
      <c r="Y15" s="139"/>
      <c r="Z15" s="139"/>
      <c r="AA15" s="139"/>
      <c r="AB15" s="139"/>
      <c r="AC15" s="139"/>
      <c r="AD15" s="139"/>
      <c r="AE15" s="139"/>
      <c r="AF15" s="139"/>
      <c r="AG15" s="139"/>
      <c r="AH15" s="139"/>
      <c r="AI15" s="139"/>
      <c r="AJ15" s="140"/>
      <c r="AK15" s="124"/>
      <c r="AL15" s="125"/>
      <c r="AM15" s="125"/>
      <c r="AN15" s="125"/>
      <c r="AO15" s="125"/>
      <c r="AP15" s="125"/>
      <c r="AQ15" s="125"/>
      <c r="AR15" s="125"/>
      <c r="AS15" s="125"/>
      <c r="AT15" s="125"/>
      <c r="AU15" s="125"/>
      <c r="AV15" s="125"/>
      <c r="AW15" s="125"/>
      <c r="AX15" s="125"/>
      <c r="AY15" s="125"/>
      <c r="AZ15" s="125"/>
      <c r="BA15" s="125"/>
      <c r="BB15" s="126"/>
      <c r="BC15" s="124"/>
      <c r="BD15" s="125"/>
      <c r="BE15" s="125"/>
      <c r="BF15" s="125"/>
      <c r="BG15" s="125"/>
      <c r="BH15" s="125"/>
      <c r="BI15" s="125"/>
      <c r="BJ15" s="125"/>
      <c r="BK15" s="125"/>
      <c r="BL15" s="125"/>
      <c r="BM15" s="125"/>
      <c r="BN15" s="125"/>
      <c r="BO15" s="125"/>
      <c r="BP15" s="125"/>
      <c r="BQ15" s="125"/>
      <c r="BR15" s="125"/>
      <c r="BS15" s="125"/>
      <c r="BT15" s="126"/>
    </row>
    <row r="16" spans="1:72" ht="15" customHeight="1" x14ac:dyDescent="0.35">
      <c r="A16" s="116"/>
      <c r="B16" s="116"/>
      <c r="C16" s="116"/>
      <c r="D16" s="116"/>
      <c r="E16" s="116"/>
      <c r="F16" s="117"/>
      <c r="G16" s="117"/>
      <c r="H16" s="108"/>
      <c r="I16" s="116"/>
      <c r="J16" s="116"/>
      <c r="K16" s="116"/>
      <c r="L16" s="116"/>
      <c r="M16" s="118"/>
      <c r="N16" s="118"/>
      <c r="O16" s="118"/>
      <c r="P16" s="118"/>
      <c r="Q16" s="118"/>
      <c r="R16" s="118"/>
      <c r="S16" s="141" t="s">
        <v>288</v>
      </c>
      <c r="T16" s="142"/>
      <c r="U16" s="143"/>
      <c r="V16" s="144" t="s">
        <v>240</v>
      </c>
      <c r="W16" s="145"/>
      <c r="X16" s="145"/>
      <c r="Y16" s="145"/>
      <c r="Z16" s="145"/>
      <c r="AA16" s="146"/>
      <c r="AB16" s="155"/>
      <c r="AC16" s="155"/>
      <c r="AD16" s="155"/>
      <c r="AE16" s="155"/>
      <c r="AF16" s="155"/>
      <c r="AG16" s="155"/>
      <c r="AH16" s="155"/>
      <c r="AI16" s="155"/>
      <c r="AJ16" s="156"/>
      <c r="AK16" s="124"/>
      <c r="AL16" s="125"/>
      <c r="AM16" s="125"/>
      <c r="AN16" s="125"/>
      <c r="AO16" s="125"/>
      <c r="AP16" s="125"/>
      <c r="AQ16" s="125"/>
      <c r="AR16" s="125"/>
      <c r="AS16" s="125"/>
      <c r="AT16" s="125"/>
      <c r="AU16" s="125"/>
      <c r="AV16" s="125"/>
      <c r="AW16" s="125"/>
      <c r="AX16" s="125"/>
      <c r="AY16" s="125"/>
      <c r="AZ16" s="125"/>
      <c r="BA16" s="125"/>
      <c r="BB16" s="126"/>
      <c r="BC16" s="124"/>
      <c r="BD16" s="125"/>
      <c r="BE16" s="125"/>
      <c r="BF16" s="125"/>
      <c r="BG16" s="125"/>
      <c r="BH16" s="125"/>
      <c r="BI16" s="125"/>
      <c r="BJ16" s="125"/>
      <c r="BK16" s="125"/>
      <c r="BL16" s="125"/>
      <c r="BM16" s="125"/>
      <c r="BN16" s="125"/>
      <c r="BO16" s="125"/>
      <c r="BP16" s="125"/>
      <c r="BQ16" s="125"/>
      <c r="BR16" s="125"/>
      <c r="BS16" s="125"/>
      <c r="BT16" s="126"/>
    </row>
    <row r="17" spans="1:72" ht="15" customHeight="1" x14ac:dyDescent="0.35">
      <c r="A17" s="110"/>
      <c r="B17" s="110"/>
      <c r="C17" s="110"/>
      <c r="D17" s="110"/>
      <c r="E17" s="110"/>
      <c r="F17" s="111"/>
      <c r="G17" s="111"/>
      <c r="H17" s="109"/>
      <c r="I17" s="110"/>
      <c r="J17" s="110"/>
      <c r="K17" s="110"/>
      <c r="L17" s="110"/>
      <c r="M17" s="112"/>
      <c r="N17" s="112"/>
      <c r="O17" s="112"/>
      <c r="P17" s="112"/>
      <c r="Q17" s="112"/>
      <c r="R17" s="112"/>
      <c r="S17" s="151" t="s">
        <v>98</v>
      </c>
      <c r="T17" s="151"/>
      <c r="U17" s="151"/>
      <c r="V17" s="152"/>
      <c r="W17" s="153"/>
      <c r="X17" s="153"/>
      <c r="Y17" s="153"/>
      <c r="Z17" s="153"/>
      <c r="AA17" s="154"/>
      <c r="AB17" s="157"/>
      <c r="AC17" s="157"/>
      <c r="AD17" s="157"/>
      <c r="AE17" s="157"/>
      <c r="AF17" s="157"/>
      <c r="AG17" s="157"/>
      <c r="AH17" s="157"/>
      <c r="AI17" s="157"/>
      <c r="AJ17" s="158"/>
      <c r="AK17" s="124"/>
      <c r="AL17" s="125"/>
      <c r="AM17" s="125"/>
      <c r="AN17" s="125"/>
      <c r="AO17" s="125"/>
      <c r="AP17" s="125"/>
      <c r="AQ17" s="125"/>
      <c r="AR17" s="125"/>
      <c r="AS17" s="125"/>
      <c r="AT17" s="125"/>
      <c r="AU17" s="125"/>
      <c r="AV17" s="125"/>
      <c r="AW17" s="125"/>
      <c r="AX17" s="125"/>
      <c r="AY17" s="125"/>
      <c r="AZ17" s="125"/>
      <c r="BA17" s="125"/>
      <c r="BB17" s="126"/>
      <c r="BC17" s="124"/>
      <c r="BD17" s="125"/>
      <c r="BE17" s="125"/>
      <c r="BF17" s="125"/>
      <c r="BG17" s="125"/>
      <c r="BH17" s="125"/>
      <c r="BI17" s="125"/>
      <c r="BJ17" s="125"/>
      <c r="BK17" s="125"/>
      <c r="BL17" s="125"/>
      <c r="BM17" s="125"/>
      <c r="BN17" s="125"/>
      <c r="BO17" s="125"/>
      <c r="BP17" s="125"/>
      <c r="BQ17" s="125"/>
      <c r="BR17" s="125"/>
      <c r="BS17" s="125"/>
      <c r="BT17" s="126"/>
    </row>
    <row r="18" spans="1:72" ht="15" customHeight="1" x14ac:dyDescent="0.35">
      <c r="A18" s="159" t="s">
        <v>258</v>
      </c>
      <c r="B18" s="160"/>
      <c r="C18" s="160"/>
      <c r="D18" s="160"/>
      <c r="E18" s="160"/>
      <c r="F18" s="160"/>
      <c r="G18" s="160"/>
      <c r="H18" s="160"/>
      <c r="I18" s="160"/>
      <c r="J18" s="160"/>
      <c r="K18" s="160"/>
      <c r="L18" s="160"/>
      <c r="M18" s="160"/>
      <c r="N18" s="160"/>
      <c r="O18" s="160"/>
      <c r="P18" s="160"/>
      <c r="Q18" s="160"/>
      <c r="R18" s="161"/>
      <c r="S18" s="134" t="s">
        <v>99</v>
      </c>
      <c r="T18" s="134"/>
      <c r="U18" s="134"/>
      <c r="V18" s="135" t="s">
        <v>311</v>
      </c>
      <c r="W18" s="136"/>
      <c r="X18" s="136"/>
      <c r="Y18" s="136"/>
      <c r="Z18" s="136"/>
      <c r="AA18" s="137"/>
      <c r="AB18" s="157"/>
      <c r="AC18" s="157"/>
      <c r="AD18" s="157"/>
      <c r="AE18" s="157"/>
      <c r="AF18" s="157"/>
      <c r="AG18" s="157"/>
      <c r="AH18" s="157"/>
      <c r="AI18" s="157"/>
      <c r="AJ18" s="158"/>
      <c r="AK18" s="124"/>
      <c r="AL18" s="125"/>
      <c r="AM18" s="125"/>
      <c r="AN18" s="125"/>
      <c r="AO18" s="125"/>
      <c r="AP18" s="125"/>
      <c r="AQ18" s="125"/>
      <c r="AR18" s="125"/>
      <c r="AS18" s="125"/>
      <c r="AT18" s="125"/>
      <c r="AU18" s="125"/>
      <c r="AV18" s="125"/>
      <c r="AW18" s="125"/>
      <c r="AX18" s="125"/>
      <c r="AY18" s="125"/>
      <c r="AZ18" s="125"/>
      <c r="BA18" s="125"/>
      <c r="BB18" s="126"/>
      <c r="BC18" s="124"/>
      <c r="BD18" s="125"/>
      <c r="BE18" s="125"/>
      <c r="BF18" s="125"/>
      <c r="BG18" s="125"/>
      <c r="BH18" s="125"/>
      <c r="BI18" s="125"/>
      <c r="BJ18" s="125"/>
      <c r="BK18" s="125"/>
      <c r="BL18" s="125"/>
      <c r="BM18" s="125"/>
      <c r="BN18" s="125"/>
      <c r="BO18" s="125"/>
      <c r="BP18" s="125"/>
      <c r="BQ18" s="125"/>
      <c r="BR18" s="125"/>
      <c r="BS18" s="125"/>
      <c r="BT18" s="126"/>
    </row>
    <row r="19" spans="1:72" ht="15" customHeight="1" x14ac:dyDescent="0.35">
      <c r="A19" s="100"/>
      <c r="B19" s="101"/>
      <c r="C19" s="101"/>
      <c r="D19" s="101"/>
      <c r="E19" s="101"/>
      <c r="F19" s="101"/>
      <c r="G19" s="101"/>
      <c r="H19" s="101"/>
      <c r="I19" s="101"/>
      <c r="J19" s="101"/>
      <c r="K19" s="101"/>
      <c r="L19" s="101"/>
      <c r="M19" s="101"/>
      <c r="N19" s="101"/>
      <c r="O19" s="101"/>
      <c r="P19" s="101"/>
      <c r="Q19" s="101"/>
      <c r="R19" s="102"/>
      <c r="S19" s="138" t="s">
        <v>236</v>
      </c>
      <c r="T19" s="139"/>
      <c r="U19" s="139"/>
      <c r="V19" s="139"/>
      <c r="W19" s="139"/>
      <c r="X19" s="139"/>
      <c r="Y19" s="139"/>
      <c r="Z19" s="139"/>
      <c r="AA19" s="139"/>
      <c r="AB19" s="139"/>
      <c r="AC19" s="139"/>
      <c r="AD19" s="139"/>
      <c r="AE19" s="139"/>
      <c r="AF19" s="139"/>
      <c r="AG19" s="139"/>
      <c r="AH19" s="139"/>
      <c r="AI19" s="139"/>
      <c r="AJ19" s="140"/>
      <c r="AK19" s="124"/>
      <c r="AL19" s="125"/>
      <c r="AM19" s="125"/>
      <c r="AN19" s="125"/>
      <c r="AO19" s="125"/>
      <c r="AP19" s="125"/>
      <c r="AQ19" s="125"/>
      <c r="AR19" s="125"/>
      <c r="AS19" s="125"/>
      <c r="AT19" s="125"/>
      <c r="AU19" s="125"/>
      <c r="AV19" s="125"/>
      <c r="AW19" s="125"/>
      <c r="AX19" s="125"/>
      <c r="AY19" s="125"/>
      <c r="AZ19" s="125"/>
      <c r="BA19" s="125"/>
      <c r="BB19" s="126"/>
      <c r="BC19" s="124"/>
      <c r="BD19" s="125"/>
      <c r="BE19" s="125"/>
      <c r="BF19" s="125"/>
      <c r="BG19" s="125"/>
      <c r="BH19" s="125"/>
      <c r="BI19" s="125"/>
      <c r="BJ19" s="125"/>
      <c r="BK19" s="125"/>
      <c r="BL19" s="125"/>
      <c r="BM19" s="125"/>
      <c r="BN19" s="125"/>
      <c r="BO19" s="125"/>
      <c r="BP19" s="125"/>
      <c r="BQ19" s="125"/>
      <c r="BR19" s="125"/>
      <c r="BS19" s="125"/>
      <c r="BT19" s="126"/>
    </row>
    <row r="20" spans="1:72" ht="15" customHeight="1" x14ac:dyDescent="0.35">
      <c r="A20" s="100"/>
      <c r="B20" s="101"/>
      <c r="C20" s="101"/>
      <c r="D20" s="101"/>
      <c r="E20" s="101"/>
      <c r="F20" s="101"/>
      <c r="G20" s="101"/>
      <c r="H20" s="101"/>
      <c r="I20" s="101"/>
      <c r="J20" s="101"/>
      <c r="K20" s="101"/>
      <c r="L20" s="101"/>
      <c r="M20" s="101"/>
      <c r="N20" s="101"/>
      <c r="O20" s="101"/>
      <c r="P20" s="101"/>
      <c r="Q20" s="101"/>
      <c r="R20" s="102"/>
      <c r="S20" s="141" t="s">
        <v>288</v>
      </c>
      <c r="T20" s="142"/>
      <c r="U20" s="143"/>
      <c r="V20" s="144" t="s">
        <v>241</v>
      </c>
      <c r="W20" s="145"/>
      <c r="X20" s="145"/>
      <c r="Y20" s="145"/>
      <c r="Z20" s="145"/>
      <c r="AA20" s="146"/>
      <c r="AB20" s="155" t="s">
        <v>259</v>
      </c>
      <c r="AC20" s="155"/>
      <c r="AD20" s="155"/>
      <c r="AE20" s="155"/>
      <c r="AF20" s="155"/>
      <c r="AG20" s="155"/>
      <c r="AH20" s="155"/>
      <c r="AI20" s="155"/>
      <c r="AJ20" s="156"/>
      <c r="AK20" s="124"/>
      <c r="AL20" s="125"/>
      <c r="AM20" s="125"/>
      <c r="AN20" s="125"/>
      <c r="AO20" s="125"/>
      <c r="AP20" s="125"/>
      <c r="AQ20" s="125"/>
      <c r="AR20" s="125"/>
      <c r="AS20" s="125"/>
      <c r="AT20" s="125"/>
      <c r="AU20" s="125"/>
      <c r="AV20" s="125"/>
      <c r="AW20" s="125"/>
      <c r="AX20" s="125"/>
      <c r="AY20" s="125"/>
      <c r="AZ20" s="125"/>
      <c r="BA20" s="125"/>
      <c r="BB20" s="126"/>
      <c r="BC20" s="124"/>
      <c r="BD20" s="125"/>
      <c r="BE20" s="125"/>
      <c r="BF20" s="125"/>
      <c r="BG20" s="125"/>
      <c r="BH20" s="125"/>
      <c r="BI20" s="125"/>
      <c r="BJ20" s="125"/>
      <c r="BK20" s="125"/>
      <c r="BL20" s="125"/>
      <c r="BM20" s="125"/>
      <c r="BN20" s="125"/>
      <c r="BO20" s="125"/>
      <c r="BP20" s="125"/>
      <c r="BQ20" s="125"/>
      <c r="BR20" s="125"/>
      <c r="BS20" s="125"/>
      <c r="BT20" s="126"/>
    </row>
    <row r="21" spans="1:72" ht="15" customHeight="1" x14ac:dyDescent="0.35">
      <c r="A21" s="100"/>
      <c r="B21" s="101"/>
      <c r="C21" s="101"/>
      <c r="D21" s="101"/>
      <c r="E21" s="101"/>
      <c r="F21" s="101"/>
      <c r="G21" s="101"/>
      <c r="H21" s="101"/>
      <c r="I21" s="101"/>
      <c r="J21" s="101"/>
      <c r="K21" s="101"/>
      <c r="L21" s="101"/>
      <c r="M21" s="101"/>
      <c r="N21" s="101"/>
      <c r="O21" s="101"/>
      <c r="P21" s="101"/>
      <c r="Q21" s="101"/>
      <c r="R21" s="102"/>
      <c r="S21" s="151" t="s">
        <v>98</v>
      </c>
      <c r="T21" s="151"/>
      <c r="U21" s="151"/>
      <c r="V21" s="152"/>
      <c r="W21" s="153"/>
      <c r="X21" s="153"/>
      <c r="Y21" s="153"/>
      <c r="Z21" s="153"/>
      <c r="AA21" s="154"/>
      <c r="AB21" s="157"/>
      <c r="AC21" s="157"/>
      <c r="AD21" s="157"/>
      <c r="AE21" s="157"/>
      <c r="AF21" s="157"/>
      <c r="AG21" s="157"/>
      <c r="AH21" s="157"/>
      <c r="AI21" s="157"/>
      <c r="AJ21" s="158"/>
      <c r="AK21" s="124"/>
      <c r="AL21" s="125"/>
      <c r="AM21" s="125"/>
      <c r="AN21" s="125"/>
      <c r="AO21" s="125"/>
      <c r="AP21" s="125"/>
      <c r="AQ21" s="125"/>
      <c r="AR21" s="125"/>
      <c r="AS21" s="125"/>
      <c r="AT21" s="125"/>
      <c r="AU21" s="125"/>
      <c r="AV21" s="125"/>
      <c r="AW21" s="125"/>
      <c r="AX21" s="125"/>
      <c r="AY21" s="125"/>
      <c r="AZ21" s="125"/>
      <c r="BA21" s="125"/>
      <c r="BB21" s="126"/>
      <c r="BC21" s="124"/>
      <c r="BD21" s="125"/>
      <c r="BE21" s="125"/>
      <c r="BF21" s="125"/>
      <c r="BG21" s="125"/>
      <c r="BH21" s="125"/>
      <c r="BI21" s="125"/>
      <c r="BJ21" s="125"/>
      <c r="BK21" s="125"/>
      <c r="BL21" s="125"/>
      <c r="BM21" s="125"/>
      <c r="BN21" s="125"/>
      <c r="BO21" s="125"/>
      <c r="BP21" s="125"/>
      <c r="BQ21" s="125"/>
      <c r="BR21" s="125"/>
      <c r="BS21" s="125"/>
      <c r="BT21" s="126"/>
    </row>
    <row r="22" spans="1:72" ht="15" customHeight="1" x14ac:dyDescent="0.35">
      <c r="A22" s="100"/>
      <c r="B22" s="101"/>
      <c r="C22" s="101"/>
      <c r="D22" s="101"/>
      <c r="E22" s="101"/>
      <c r="F22" s="101"/>
      <c r="G22" s="101"/>
      <c r="H22" s="101"/>
      <c r="I22" s="101"/>
      <c r="J22" s="101"/>
      <c r="K22" s="101"/>
      <c r="L22" s="101"/>
      <c r="M22" s="101"/>
      <c r="N22" s="101"/>
      <c r="O22" s="101"/>
      <c r="P22" s="101"/>
      <c r="Q22" s="101"/>
      <c r="R22" s="102"/>
      <c r="S22" s="134" t="s">
        <v>99</v>
      </c>
      <c r="T22" s="134"/>
      <c r="U22" s="134"/>
      <c r="V22" s="135" t="s">
        <v>310</v>
      </c>
      <c r="W22" s="136"/>
      <c r="X22" s="136"/>
      <c r="Y22" s="136"/>
      <c r="Z22" s="136"/>
      <c r="AA22" s="137"/>
      <c r="AB22" s="157"/>
      <c r="AC22" s="157"/>
      <c r="AD22" s="157"/>
      <c r="AE22" s="157"/>
      <c r="AF22" s="157"/>
      <c r="AG22" s="157"/>
      <c r="AH22" s="157"/>
      <c r="AI22" s="157"/>
      <c r="AJ22" s="158"/>
      <c r="AK22" s="124"/>
      <c r="AL22" s="125"/>
      <c r="AM22" s="125"/>
      <c r="AN22" s="125"/>
      <c r="AO22" s="125"/>
      <c r="AP22" s="125"/>
      <c r="AQ22" s="125"/>
      <c r="AR22" s="125"/>
      <c r="AS22" s="125"/>
      <c r="AT22" s="125"/>
      <c r="AU22" s="125"/>
      <c r="AV22" s="125"/>
      <c r="AW22" s="125"/>
      <c r="AX22" s="125"/>
      <c r="AY22" s="125"/>
      <c r="AZ22" s="125"/>
      <c r="BA22" s="125"/>
      <c r="BB22" s="126"/>
      <c r="BC22" s="124"/>
      <c r="BD22" s="125"/>
      <c r="BE22" s="125"/>
      <c r="BF22" s="125"/>
      <c r="BG22" s="125"/>
      <c r="BH22" s="125"/>
      <c r="BI22" s="125"/>
      <c r="BJ22" s="125"/>
      <c r="BK22" s="125"/>
      <c r="BL22" s="125"/>
      <c r="BM22" s="125"/>
      <c r="BN22" s="125"/>
      <c r="BO22" s="125"/>
      <c r="BP22" s="125"/>
      <c r="BQ22" s="125"/>
      <c r="BR22" s="125"/>
      <c r="BS22" s="125"/>
      <c r="BT22" s="126"/>
    </row>
    <row r="23" spans="1:72" ht="15" customHeight="1" x14ac:dyDescent="0.35">
      <c r="A23" s="100"/>
      <c r="B23" s="101"/>
      <c r="C23" s="101"/>
      <c r="D23" s="101"/>
      <c r="E23" s="101"/>
      <c r="F23" s="101"/>
      <c r="G23" s="101"/>
      <c r="H23" s="101"/>
      <c r="I23" s="101"/>
      <c r="J23" s="101"/>
      <c r="K23" s="101"/>
      <c r="L23" s="101"/>
      <c r="M23" s="101"/>
      <c r="N23" s="101"/>
      <c r="O23" s="101"/>
      <c r="P23" s="101"/>
      <c r="Q23" s="101"/>
      <c r="R23" s="102"/>
      <c r="S23" s="138" t="s">
        <v>237</v>
      </c>
      <c r="T23" s="139"/>
      <c r="U23" s="139"/>
      <c r="V23" s="139"/>
      <c r="W23" s="139"/>
      <c r="X23" s="139"/>
      <c r="Y23" s="139"/>
      <c r="Z23" s="139"/>
      <c r="AA23" s="139"/>
      <c r="AB23" s="139"/>
      <c r="AC23" s="139"/>
      <c r="AD23" s="139"/>
      <c r="AE23" s="139"/>
      <c r="AF23" s="139"/>
      <c r="AG23" s="139"/>
      <c r="AH23" s="139"/>
      <c r="AI23" s="139"/>
      <c r="AJ23" s="140"/>
      <c r="AK23" s="124"/>
      <c r="AL23" s="125"/>
      <c r="AM23" s="125"/>
      <c r="AN23" s="125"/>
      <c r="AO23" s="125"/>
      <c r="AP23" s="125"/>
      <c r="AQ23" s="125"/>
      <c r="AR23" s="125"/>
      <c r="AS23" s="125"/>
      <c r="AT23" s="125"/>
      <c r="AU23" s="125"/>
      <c r="AV23" s="125"/>
      <c r="AW23" s="125"/>
      <c r="AX23" s="125"/>
      <c r="AY23" s="125"/>
      <c r="AZ23" s="125"/>
      <c r="BA23" s="125"/>
      <c r="BB23" s="126"/>
      <c r="BC23" s="124"/>
      <c r="BD23" s="125"/>
      <c r="BE23" s="125"/>
      <c r="BF23" s="125"/>
      <c r="BG23" s="125"/>
      <c r="BH23" s="125"/>
      <c r="BI23" s="125"/>
      <c r="BJ23" s="125"/>
      <c r="BK23" s="125"/>
      <c r="BL23" s="125"/>
      <c r="BM23" s="125"/>
      <c r="BN23" s="125"/>
      <c r="BO23" s="125"/>
      <c r="BP23" s="125"/>
      <c r="BQ23" s="125"/>
      <c r="BR23" s="125"/>
      <c r="BS23" s="125"/>
      <c r="BT23" s="126"/>
    </row>
    <row r="24" spans="1:72" ht="15" customHeight="1" x14ac:dyDescent="0.35">
      <c r="A24" s="100"/>
      <c r="B24" s="101"/>
      <c r="C24" s="101"/>
      <c r="D24" s="101"/>
      <c r="E24" s="101"/>
      <c r="F24" s="101"/>
      <c r="G24" s="101"/>
      <c r="H24" s="101"/>
      <c r="I24" s="101"/>
      <c r="J24" s="101"/>
      <c r="K24" s="101"/>
      <c r="L24" s="101"/>
      <c r="M24" s="101"/>
      <c r="N24" s="101"/>
      <c r="O24" s="101"/>
      <c r="P24" s="101"/>
      <c r="Q24" s="101"/>
      <c r="R24" s="102"/>
      <c r="S24" s="141" t="s">
        <v>288</v>
      </c>
      <c r="T24" s="142"/>
      <c r="U24" s="143"/>
      <c r="V24" s="144" t="s">
        <v>242</v>
      </c>
      <c r="W24" s="145"/>
      <c r="X24" s="145"/>
      <c r="Y24" s="145"/>
      <c r="Z24" s="145"/>
      <c r="AA24" s="146"/>
      <c r="AB24" s="155" t="s">
        <v>260</v>
      </c>
      <c r="AC24" s="155"/>
      <c r="AD24" s="155"/>
      <c r="AE24" s="155"/>
      <c r="AF24" s="155"/>
      <c r="AG24" s="155"/>
      <c r="AH24" s="155"/>
      <c r="AI24" s="155"/>
      <c r="AJ24" s="156"/>
      <c r="AK24" s="124"/>
      <c r="AL24" s="125"/>
      <c r="AM24" s="125"/>
      <c r="AN24" s="125"/>
      <c r="AO24" s="125"/>
      <c r="AP24" s="125"/>
      <c r="AQ24" s="125"/>
      <c r="AR24" s="125"/>
      <c r="AS24" s="125"/>
      <c r="AT24" s="125"/>
      <c r="AU24" s="125"/>
      <c r="AV24" s="125"/>
      <c r="AW24" s="125"/>
      <c r="AX24" s="125"/>
      <c r="AY24" s="125"/>
      <c r="AZ24" s="125"/>
      <c r="BA24" s="125"/>
      <c r="BB24" s="126"/>
      <c r="BC24" s="124"/>
      <c r="BD24" s="125"/>
      <c r="BE24" s="125"/>
      <c r="BF24" s="125"/>
      <c r="BG24" s="125"/>
      <c r="BH24" s="125"/>
      <c r="BI24" s="125"/>
      <c r="BJ24" s="125"/>
      <c r="BK24" s="125"/>
      <c r="BL24" s="125"/>
      <c r="BM24" s="125"/>
      <c r="BN24" s="125"/>
      <c r="BO24" s="125"/>
      <c r="BP24" s="125"/>
      <c r="BQ24" s="125"/>
      <c r="BR24" s="125"/>
      <c r="BS24" s="125"/>
      <c r="BT24" s="126"/>
    </row>
    <row r="25" spans="1:72" ht="15" customHeight="1" x14ac:dyDescent="0.35">
      <c r="A25" s="100"/>
      <c r="B25" s="101"/>
      <c r="C25" s="101"/>
      <c r="D25" s="101"/>
      <c r="E25" s="101"/>
      <c r="F25" s="101"/>
      <c r="G25" s="101"/>
      <c r="H25" s="101"/>
      <c r="I25" s="101"/>
      <c r="J25" s="101"/>
      <c r="K25" s="101"/>
      <c r="L25" s="101"/>
      <c r="M25" s="101"/>
      <c r="N25" s="101"/>
      <c r="O25" s="101"/>
      <c r="P25" s="101"/>
      <c r="Q25" s="101"/>
      <c r="R25" s="102"/>
      <c r="S25" s="151" t="s">
        <v>98</v>
      </c>
      <c r="T25" s="151"/>
      <c r="U25" s="151"/>
      <c r="V25" s="152"/>
      <c r="W25" s="153"/>
      <c r="X25" s="153"/>
      <c r="Y25" s="153"/>
      <c r="Z25" s="153"/>
      <c r="AA25" s="154"/>
      <c r="AB25" s="157"/>
      <c r="AC25" s="157"/>
      <c r="AD25" s="157"/>
      <c r="AE25" s="157"/>
      <c r="AF25" s="157"/>
      <c r="AG25" s="157"/>
      <c r="AH25" s="157"/>
      <c r="AI25" s="157"/>
      <c r="AJ25" s="158"/>
      <c r="AK25" s="124"/>
      <c r="AL25" s="125"/>
      <c r="AM25" s="125"/>
      <c r="AN25" s="125"/>
      <c r="AO25" s="125"/>
      <c r="AP25" s="125"/>
      <c r="AQ25" s="125"/>
      <c r="AR25" s="125"/>
      <c r="AS25" s="125"/>
      <c r="AT25" s="125"/>
      <c r="AU25" s="125"/>
      <c r="AV25" s="125"/>
      <c r="AW25" s="125"/>
      <c r="AX25" s="125"/>
      <c r="AY25" s="125"/>
      <c r="AZ25" s="125"/>
      <c r="BA25" s="125"/>
      <c r="BB25" s="126"/>
      <c r="BC25" s="124"/>
      <c r="BD25" s="125"/>
      <c r="BE25" s="125"/>
      <c r="BF25" s="125"/>
      <c r="BG25" s="125"/>
      <c r="BH25" s="125"/>
      <c r="BI25" s="125"/>
      <c r="BJ25" s="125"/>
      <c r="BK25" s="125"/>
      <c r="BL25" s="125"/>
      <c r="BM25" s="125"/>
      <c r="BN25" s="125"/>
      <c r="BO25" s="125"/>
      <c r="BP25" s="125"/>
      <c r="BQ25" s="125"/>
      <c r="BR25" s="125"/>
      <c r="BS25" s="125"/>
      <c r="BT25" s="126"/>
    </row>
    <row r="26" spans="1:72" ht="15" customHeight="1" x14ac:dyDescent="0.35">
      <c r="A26" s="100"/>
      <c r="B26" s="101"/>
      <c r="C26" s="101"/>
      <c r="D26" s="101"/>
      <c r="E26" s="101"/>
      <c r="F26" s="101"/>
      <c r="G26" s="101"/>
      <c r="H26" s="101"/>
      <c r="I26" s="101"/>
      <c r="J26" s="101"/>
      <c r="K26" s="101"/>
      <c r="L26" s="101"/>
      <c r="M26" s="101"/>
      <c r="N26" s="101"/>
      <c r="O26" s="101"/>
      <c r="P26" s="101"/>
      <c r="Q26" s="101"/>
      <c r="R26" s="102"/>
      <c r="S26" s="134" t="s">
        <v>99</v>
      </c>
      <c r="T26" s="134"/>
      <c r="U26" s="134"/>
      <c r="V26" s="135" t="s">
        <v>309</v>
      </c>
      <c r="W26" s="136"/>
      <c r="X26" s="136"/>
      <c r="Y26" s="136"/>
      <c r="Z26" s="136"/>
      <c r="AA26" s="137"/>
      <c r="AB26" s="157"/>
      <c r="AC26" s="157"/>
      <c r="AD26" s="157"/>
      <c r="AE26" s="157"/>
      <c r="AF26" s="157"/>
      <c r="AG26" s="157"/>
      <c r="AH26" s="157"/>
      <c r="AI26" s="157"/>
      <c r="AJ26" s="158"/>
      <c r="AK26" s="124"/>
      <c r="AL26" s="125"/>
      <c r="AM26" s="125"/>
      <c r="AN26" s="125"/>
      <c r="AO26" s="125"/>
      <c r="AP26" s="125"/>
      <c r="AQ26" s="125"/>
      <c r="AR26" s="125"/>
      <c r="AS26" s="125"/>
      <c r="AT26" s="125"/>
      <c r="AU26" s="125"/>
      <c r="AV26" s="125"/>
      <c r="AW26" s="125"/>
      <c r="AX26" s="125"/>
      <c r="AY26" s="125"/>
      <c r="AZ26" s="125"/>
      <c r="BA26" s="125"/>
      <c r="BB26" s="126"/>
      <c r="BC26" s="124"/>
      <c r="BD26" s="125"/>
      <c r="BE26" s="125"/>
      <c r="BF26" s="125"/>
      <c r="BG26" s="125"/>
      <c r="BH26" s="125"/>
      <c r="BI26" s="125"/>
      <c r="BJ26" s="125"/>
      <c r="BK26" s="125"/>
      <c r="BL26" s="125"/>
      <c r="BM26" s="125"/>
      <c r="BN26" s="125"/>
      <c r="BO26" s="125"/>
      <c r="BP26" s="125"/>
      <c r="BQ26" s="125"/>
      <c r="BR26" s="125"/>
      <c r="BS26" s="125"/>
      <c r="BT26" s="126"/>
    </row>
    <row r="27" spans="1:72" ht="15" customHeight="1" x14ac:dyDescent="0.35">
      <c r="A27" s="100"/>
      <c r="B27" s="101"/>
      <c r="C27" s="101"/>
      <c r="D27" s="101"/>
      <c r="E27" s="101"/>
      <c r="F27" s="101"/>
      <c r="G27" s="101"/>
      <c r="H27" s="101"/>
      <c r="I27" s="101"/>
      <c r="J27" s="101"/>
      <c r="K27" s="101"/>
      <c r="L27" s="101"/>
      <c r="M27" s="101"/>
      <c r="N27" s="101"/>
      <c r="O27" s="101"/>
      <c r="P27" s="101"/>
      <c r="Q27" s="101"/>
      <c r="R27" s="102"/>
      <c r="S27" s="138" t="s">
        <v>262</v>
      </c>
      <c r="T27" s="139"/>
      <c r="U27" s="139"/>
      <c r="V27" s="139"/>
      <c r="W27" s="139"/>
      <c r="X27" s="139"/>
      <c r="Y27" s="139"/>
      <c r="Z27" s="139"/>
      <c r="AA27" s="139"/>
      <c r="AB27" s="139"/>
      <c r="AC27" s="139"/>
      <c r="AD27" s="139"/>
      <c r="AE27" s="139"/>
      <c r="AF27" s="139"/>
      <c r="AG27" s="139"/>
      <c r="AH27" s="139"/>
      <c r="AI27" s="139"/>
      <c r="AJ27" s="140"/>
      <c r="AK27" s="124"/>
      <c r="AL27" s="125"/>
      <c r="AM27" s="125"/>
      <c r="AN27" s="125"/>
      <c r="AO27" s="125"/>
      <c r="AP27" s="125"/>
      <c r="AQ27" s="125"/>
      <c r="AR27" s="125"/>
      <c r="AS27" s="125"/>
      <c r="AT27" s="125"/>
      <c r="AU27" s="125"/>
      <c r="AV27" s="125"/>
      <c r="AW27" s="125"/>
      <c r="AX27" s="125"/>
      <c r="AY27" s="125"/>
      <c r="AZ27" s="125"/>
      <c r="BA27" s="125"/>
      <c r="BB27" s="126"/>
      <c r="BC27" s="124"/>
      <c r="BD27" s="125"/>
      <c r="BE27" s="125"/>
      <c r="BF27" s="125"/>
      <c r="BG27" s="125"/>
      <c r="BH27" s="125"/>
      <c r="BI27" s="125"/>
      <c r="BJ27" s="125"/>
      <c r="BK27" s="125"/>
      <c r="BL27" s="125"/>
      <c r="BM27" s="125"/>
      <c r="BN27" s="125"/>
      <c r="BO27" s="125"/>
      <c r="BP27" s="125"/>
      <c r="BQ27" s="125"/>
      <c r="BR27" s="125"/>
      <c r="BS27" s="125"/>
      <c r="BT27" s="126"/>
    </row>
    <row r="28" spans="1:72" ht="15" customHeight="1" x14ac:dyDescent="0.35">
      <c r="A28" s="100"/>
      <c r="B28" s="101"/>
      <c r="C28" s="101"/>
      <c r="D28" s="101"/>
      <c r="E28" s="101"/>
      <c r="F28" s="101"/>
      <c r="G28" s="101"/>
      <c r="H28" s="101"/>
      <c r="I28" s="101"/>
      <c r="J28" s="101"/>
      <c r="K28" s="101"/>
      <c r="L28" s="101"/>
      <c r="M28" s="101"/>
      <c r="N28" s="101"/>
      <c r="O28" s="101"/>
      <c r="P28" s="101"/>
      <c r="Q28" s="101"/>
      <c r="R28" s="102"/>
      <c r="S28" s="141" t="s">
        <v>288</v>
      </c>
      <c r="T28" s="142"/>
      <c r="U28" s="143"/>
      <c r="V28" s="144" t="s">
        <v>243</v>
      </c>
      <c r="W28" s="145"/>
      <c r="X28" s="145"/>
      <c r="Y28" s="145"/>
      <c r="Z28" s="145"/>
      <c r="AA28" s="146"/>
      <c r="AB28" s="155" t="s">
        <v>261</v>
      </c>
      <c r="AC28" s="155"/>
      <c r="AD28" s="155"/>
      <c r="AE28" s="155"/>
      <c r="AF28" s="155"/>
      <c r="AG28" s="155"/>
      <c r="AH28" s="155"/>
      <c r="AI28" s="155"/>
      <c r="AJ28" s="156"/>
      <c r="AK28" s="124"/>
      <c r="AL28" s="125"/>
      <c r="AM28" s="125"/>
      <c r="AN28" s="125"/>
      <c r="AO28" s="125"/>
      <c r="AP28" s="125"/>
      <c r="AQ28" s="125"/>
      <c r="AR28" s="125"/>
      <c r="AS28" s="125"/>
      <c r="AT28" s="125"/>
      <c r="AU28" s="125"/>
      <c r="AV28" s="125"/>
      <c r="AW28" s="125"/>
      <c r="AX28" s="125"/>
      <c r="AY28" s="125"/>
      <c r="AZ28" s="125"/>
      <c r="BA28" s="125"/>
      <c r="BB28" s="126"/>
      <c r="BC28" s="124"/>
      <c r="BD28" s="125"/>
      <c r="BE28" s="125"/>
      <c r="BF28" s="125"/>
      <c r="BG28" s="125"/>
      <c r="BH28" s="125"/>
      <c r="BI28" s="125"/>
      <c r="BJ28" s="125"/>
      <c r="BK28" s="125"/>
      <c r="BL28" s="125"/>
      <c r="BM28" s="125"/>
      <c r="BN28" s="125"/>
      <c r="BO28" s="125"/>
      <c r="BP28" s="125"/>
      <c r="BQ28" s="125"/>
      <c r="BR28" s="125"/>
      <c r="BS28" s="125"/>
      <c r="BT28" s="126"/>
    </row>
    <row r="29" spans="1:72" ht="15" customHeight="1" x14ac:dyDescent="0.35">
      <c r="A29" s="100"/>
      <c r="B29" s="101"/>
      <c r="C29" s="101"/>
      <c r="D29" s="101"/>
      <c r="E29" s="101"/>
      <c r="F29" s="101"/>
      <c r="G29" s="101"/>
      <c r="H29" s="101"/>
      <c r="I29" s="101"/>
      <c r="J29" s="101"/>
      <c r="K29" s="101"/>
      <c r="L29" s="101"/>
      <c r="M29" s="101"/>
      <c r="N29" s="101"/>
      <c r="O29" s="101"/>
      <c r="P29" s="101"/>
      <c r="Q29" s="101"/>
      <c r="R29" s="102"/>
      <c r="S29" s="151" t="s">
        <v>98</v>
      </c>
      <c r="T29" s="151"/>
      <c r="U29" s="151"/>
      <c r="V29" s="152"/>
      <c r="W29" s="153"/>
      <c r="X29" s="153"/>
      <c r="Y29" s="153"/>
      <c r="Z29" s="153"/>
      <c r="AA29" s="154"/>
      <c r="AB29" s="157"/>
      <c r="AC29" s="157"/>
      <c r="AD29" s="157"/>
      <c r="AE29" s="157"/>
      <c r="AF29" s="157"/>
      <c r="AG29" s="157"/>
      <c r="AH29" s="157"/>
      <c r="AI29" s="157"/>
      <c r="AJ29" s="158"/>
      <c r="AK29" s="124"/>
      <c r="AL29" s="125"/>
      <c r="AM29" s="125"/>
      <c r="AN29" s="125"/>
      <c r="AO29" s="125"/>
      <c r="AP29" s="125"/>
      <c r="AQ29" s="125"/>
      <c r="AR29" s="125"/>
      <c r="AS29" s="125"/>
      <c r="AT29" s="125"/>
      <c r="AU29" s="125"/>
      <c r="AV29" s="125"/>
      <c r="AW29" s="125"/>
      <c r="AX29" s="125"/>
      <c r="AY29" s="125"/>
      <c r="AZ29" s="125"/>
      <c r="BA29" s="125"/>
      <c r="BB29" s="126"/>
      <c r="BC29" s="124"/>
      <c r="BD29" s="125"/>
      <c r="BE29" s="125"/>
      <c r="BF29" s="125"/>
      <c r="BG29" s="125"/>
      <c r="BH29" s="125"/>
      <c r="BI29" s="125"/>
      <c r="BJ29" s="125"/>
      <c r="BK29" s="125"/>
      <c r="BL29" s="125"/>
      <c r="BM29" s="125"/>
      <c r="BN29" s="125"/>
      <c r="BO29" s="125"/>
      <c r="BP29" s="125"/>
      <c r="BQ29" s="125"/>
      <c r="BR29" s="125"/>
      <c r="BS29" s="125"/>
      <c r="BT29" s="126"/>
    </row>
    <row r="30" spans="1:72" ht="15" customHeight="1" x14ac:dyDescent="0.35">
      <c r="A30" s="100"/>
      <c r="B30" s="101"/>
      <c r="C30" s="101"/>
      <c r="D30" s="101"/>
      <c r="E30" s="101"/>
      <c r="F30" s="101"/>
      <c r="G30" s="101"/>
      <c r="H30" s="101"/>
      <c r="I30" s="101"/>
      <c r="J30" s="101"/>
      <c r="K30" s="101"/>
      <c r="L30" s="101"/>
      <c r="M30" s="101"/>
      <c r="N30" s="101"/>
      <c r="O30" s="101"/>
      <c r="P30" s="101"/>
      <c r="Q30" s="101"/>
      <c r="R30" s="102"/>
      <c r="S30" s="134" t="s">
        <v>99</v>
      </c>
      <c r="T30" s="134"/>
      <c r="U30" s="134"/>
      <c r="V30" s="135" t="s">
        <v>307</v>
      </c>
      <c r="W30" s="136"/>
      <c r="X30" s="136"/>
      <c r="Y30" s="136"/>
      <c r="Z30" s="136"/>
      <c r="AA30" s="137"/>
      <c r="AB30" s="157"/>
      <c r="AC30" s="157"/>
      <c r="AD30" s="157"/>
      <c r="AE30" s="157"/>
      <c r="AF30" s="157"/>
      <c r="AG30" s="157"/>
      <c r="AH30" s="157"/>
      <c r="AI30" s="157"/>
      <c r="AJ30" s="158"/>
      <c r="AK30" s="124"/>
      <c r="AL30" s="125"/>
      <c r="AM30" s="125"/>
      <c r="AN30" s="125"/>
      <c r="AO30" s="125"/>
      <c r="AP30" s="125"/>
      <c r="AQ30" s="125"/>
      <c r="AR30" s="125"/>
      <c r="AS30" s="125"/>
      <c r="AT30" s="125"/>
      <c r="AU30" s="125"/>
      <c r="AV30" s="125"/>
      <c r="AW30" s="125"/>
      <c r="AX30" s="125"/>
      <c r="AY30" s="125"/>
      <c r="AZ30" s="125"/>
      <c r="BA30" s="125"/>
      <c r="BB30" s="126"/>
      <c r="BC30" s="181" t="s">
        <v>291</v>
      </c>
      <c r="BD30" s="182"/>
      <c r="BE30" s="182"/>
      <c r="BF30" s="182"/>
      <c r="BG30" s="182"/>
      <c r="BH30" s="182"/>
      <c r="BI30" s="182"/>
      <c r="BJ30" s="182"/>
      <c r="BK30" s="182"/>
      <c r="BL30" s="182"/>
      <c r="BM30" s="182"/>
      <c r="BN30" s="182"/>
      <c r="BO30" s="182"/>
      <c r="BP30" s="182"/>
      <c r="BQ30" s="182"/>
      <c r="BR30" s="182"/>
      <c r="BS30" s="182"/>
      <c r="BT30" s="183"/>
    </row>
    <row r="31" spans="1:72" ht="15" customHeight="1" x14ac:dyDescent="0.35">
      <c r="A31" s="100"/>
      <c r="B31" s="101"/>
      <c r="C31" s="101"/>
      <c r="D31" s="101"/>
      <c r="E31" s="101"/>
      <c r="F31" s="101"/>
      <c r="G31" s="101"/>
      <c r="H31" s="101"/>
      <c r="I31" s="101"/>
      <c r="J31" s="101"/>
      <c r="K31" s="101"/>
      <c r="L31" s="101"/>
      <c r="M31" s="101"/>
      <c r="N31" s="101"/>
      <c r="O31" s="101"/>
      <c r="P31" s="101"/>
      <c r="Q31" s="101"/>
      <c r="R31" s="102"/>
      <c r="S31" s="138" t="s">
        <v>263</v>
      </c>
      <c r="T31" s="139"/>
      <c r="U31" s="139"/>
      <c r="V31" s="139"/>
      <c r="W31" s="139"/>
      <c r="X31" s="139"/>
      <c r="Y31" s="139"/>
      <c r="Z31" s="139"/>
      <c r="AA31" s="139"/>
      <c r="AB31" s="139"/>
      <c r="AC31" s="139"/>
      <c r="AD31" s="139"/>
      <c r="AE31" s="139"/>
      <c r="AF31" s="139"/>
      <c r="AG31" s="139"/>
      <c r="AH31" s="139"/>
      <c r="AI31" s="139"/>
      <c r="AJ31" s="140"/>
      <c r="AK31" s="124"/>
      <c r="AL31" s="125"/>
      <c r="AM31" s="125"/>
      <c r="AN31" s="125"/>
      <c r="AO31" s="125"/>
      <c r="AP31" s="125"/>
      <c r="AQ31" s="125"/>
      <c r="AR31" s="125"/>
      <c r="AS31" s="125"/>
      <c r="AT31" s="125"/>
      <c r="AU31" s="125"/>
      <c r="AV31" s="125"/>
      <c r="AW31" s="125"/>
      <c r="AX31" s="125"/>
      <c r="AY31" s="125"/>
      <c r="AZ31" s="125"/>
      <c r="BA31" s="125"/>
      <c r="BB31" s="126"/>
      <c r="BC31" s="184"/>
      <c r="BD31" s="185"/>
      <c r="BE31" s="185"/>
      <c r="BF31" s="185"/>
      <c r="BG31" s="185"/>
      <c r="BH31" s="185"/>
      <c r="BI31" s="185"/>
      <c r="BJ31" s="185"/>
      <c r="BK31" s="185"/>
      <c r="BL31" s="185"/>
      <c r="BM31" s="185"/>
      <c r="BN31" s="185"/>
      <c r="BO31" s="185"/>
      <c r="BP31" s="185"/>
      <c r="BQ31" s="185"/>
      <c r="BR31" s="185"/>
      <c r="BS31" s="185"/>
      <c r="BT31" s="186"/>
    </row>
    <row r="32" spans="1:72" ht="15" customHeight="1" x14ac:dyDescent="0.35">
      <c r="A32" s="100"/>
      <c r="B32" s="101"/>
      <c r="C32" s="101"/>
      <c r="D32" s="101"/>
      <c r="E32" s="101"/>
      <c r="F32" s="101"/>
      <c r="G32" s="101"/>
      <c r="H32" s="101"/>
      <c r="I32" s="101"/>
      <c r="J32" s="101"/>
      <c r="K32" s="101"/>
      <c r="L32" s="101"/>
      <c r="M32" s="101"/>
      <c r="N32" s="101"/>
      <c r="O32" s="101"/>
      <c r="P32" s="101"/>
      <c r="Q32" s="101"/>
      <c r="R32" s="102"/>
      <c r="S32" s="141" t="s">
        <v>288</v>
      </c>
      <c r="T32" s="142"/>
      <c r="U32" s="143"/>
      <c r="V32" s="144" t="s">
        <v>293</v>
      </c>
      <c r="W32" s="145"/>
      <c r="X32" s="145"/>
      <c r="Y32" s="145"/>
      <c r="Z32" s="145"/>
      <c r="AA32" s="146"/>
      <c r="AB32" s="155" t="s">
        <v>314</v>
      </c>
      <c r="AC32" s="155"/>
      <c r="AD32" s="155"/>
      <c r="AE32" s="155"/>
      <c r="AF32" s="155"/>
      <c r="AG32" s="155"/>
      <c r="AH32" s="155"/>
      <c r="AI32" s="155"/>
      <c r="AJ32" s="156"/>
      <c r="AK32" s="124"/>
      <c r="AL32" s="125"/>
      <c r="AM32" s="125"/>
      <c r="AN32" s="125"/>
      <c r="AO32" s="125"/>
      <c r="AP32" s="125"/>
      <c r="AQ32" s="125"/>
      <c r="AR32" s="125"/>
      <c r="AS32" s="125"/>
      <c r="AT32" s="125"/>
      <c r="AU32" s="125"/>
      <c r="AV32" s="125"/>
      <c r="AW32" s="125"/>
      <c r="AX32" s="125"/>
      <c r="AY32" s="125"/>
      <c r="AZ32" s="125"/>
      <c r="BA32" s="125"/>
      <c r="BB32" s="126"/>
      <c r="BC32" s="184"/>
      <c r="BD32" s="185"/>
      <c r="BE32" s="185"/>
      <c r="BF32" s="185"/>
      <c r="BG32" s="185"/>
      <c r="BH32" s="185"/>
      <c r="BI32" s="185"/>
      <c r="BJ32" s="185"/>
      <c r="BK32" s="185"/>
      <c r="BL32" s="185"/>
      <c r="BM32" s="185"/>
      <c r="BN32" s="185"/>
      <c r="BO32" s="185"/>
      <c r="BP32" s="185"/>
      <c r="BQ32" s="185"/>
      <c r="BR32" s="185"/>
      <c r="BS32" s="185"/>
      <c r="BT32" s="186"/>
    </row>
    <row r="33" spans="1:72" ht="15" customHeight="1" x14ac:dyDescent="0.35">
      <c r="A33" s="100"/>
      <c r="B33" s="101"/>
      <c r="C33" s="101"/>
      <c r="D33" s="101"/>
      <c r="E33" s="101"/>
      <c r="F33" s="101"/>
      <c r="G33" s="101"/>
      <c r="H33" s="101"/>
      <c r="I33" s="101"/>
      <c r="J33" s="101"/>
      <c r="K33" s="101"/>
      <c r="L33" s="101"/>
      <c r="M33" s="101"/>
      <c r="N33" s="101"/>
      <c r="O33" s="101"/>
      <c r="P33" s="101"/>
      <c r="Q33" s="101"/>
      <c r="R33" s="102"/>
      <c r="S33" s="151" t="s">
        <v>98</v>
      </c>
      <c r="T33" s="151"/>
      <c r="U33" s="151"/>
      <c r="V33" s="152"/>
      <c r="W33" s="153"/>
      <c r="X33" s="153"/>
      <c r="Y33" s="153"/>
      <c r="Z33" s="153"/>
      <c r="AA33" s="154"/>
      <c r="AB33" s="157"/>
      <c r="AC33" s="157"/>
      <c r="AD33" s="157"/>
      <c r="AE33" s="157"/>
      <c r="AF33" s="157"/>
      <c r="AG33" s="157"/>
      <c r="AH33" s="157"/>
      <c r="AI33" s="157"/>
      <c r="AJ33" s="158"/>
      <c r="AK33" s="124"/>
      <c r="AL33" s="125"/>
      <c r="AM33" s="125"/>
      <c r="AN33" s="125"/>
      <c r="AO33" s="125"/>
      <c r="AP33" s="125"/>
      <c r="AQ33" s="125"/>
      <c r="AR33" s="125"/>
      <c r="AS33" s="125"/>
      <c r="AT33" s="125"/>
      <c r="AU33" s="125"/>
      <c r="AV33" s="125"/>
      <c r="AW33" s="125"/>
      <c r="AX33" s="125"/>
      <c r="AY33" s="125"/>
      <c r="AZ33" s="125"/>
      <c r="BA33" s="125"/>
      <c r="BB33" s="126"/>
      <c r="BC33" s="184"/>
      <c r="BD33" s="185"/>
      <c r="BE33" s="185"/>
      <c r="BF33" s="185"/>
      <c r="BG33" s="185"/>
      <c r="BH33" s="185"/>
      <c r="BI33" s="185"/>
      <c r="BJ33" s="185"/>
      <c r="BK33" s="185"/>
      <c r="BL33" s="185"/>
      <c r="BM33" s="185"/>
      <c r="BN33" s="185"/>
      <c r="BO33" s="185"/>
      <c r="BP33" s="185"/>
      <c r="BQ33" s="185"/>
      <c r="BR33" s="185"/>
      <c r="BS33" s="185"/>
      <c r="BT33" s="186"/>
    </row>
    <row r="34" spans="1:72" ht="15" customHeight="1" x14ac:dyDescent="0.35">
      <c r="A34" s="100"/>
      <c r="B34" s="101"/>
      <c r="C34" s="101"/>
      <c r="D34" s="101"/>
      <c r="E34" s="101"/>
      <c r="F34" s="101"/>
      <c r="G34" s="101"/>
      <c r="H34" s="101"/>
      <c r="I34" s="101"/>
      <c r="J34" s="101"/>
      <c r="K34" s="101"/>
      <c r="L34" s="101"/>
      <c r="M34" s="101"/>
      <c r="N34" s="101"/>
      <c r="O34" s="101"/>
      <c r="P34" s="101"/>
      <c r="Q34" s="101"/>
      <c r="R34" s="102"/>
      <c r="S34" s="134" t="s">
        <v>99</v>
      </c>
      <c r="T34" s="134"/>
      <c r="U34" s="134"/>
      <c r="V34" s="135" t="s">
        <v>308</v>
      </c>
      <c r="W34" s="136"/>
      <c r="X34" s="136"/>
      <c r="Y34" s="136"/>
      <c r="Z34" s="136"/>
      <c r="AA34" s="137"/>
      <c r="AB34" s="157"/>
      <c r="AC34" s="157"/>
      <c r="AD34" s="157"/>
      <c r="AE34" s="157"/>
      <c r="AF34" s="157"/>
      <c r="AG34" s="157"/>
      <c r="AH34" s="157"/>
      <c r="AI34" s="157"/>
      <c r="AJ34" s="158"/>
      <c r="AK34" s="124"/>
      <c r="AL34" s="125"/>
      <c r="AM34" s="125"/>
      <c r="AN34" s="125"/>
      <c r="AO34" s="125"/>
      <c r="AP34" s="125"/>
      <c r="AQ34" s="125"/>
      <c r="AR34" s="125"/>
      <c r="AS34" s="125"/>
      <c r="AT34" s="125"/>
      <c r="AU34" s="125"/>
      <c r="AV34" s="125"/>
      <c r="AW34" s="125"/>
      <c r="AX34" s="125"/>
      <c r="AY34" s="125"/>
      <c r="AZ34" s="125"/>
      <c r="BA34" s="125"/>
      <c r="BB34" s="126"/>
      <c r="BC34" s="184"/>
      <c r="BD34" s="185"/>
      <c r="BE34" s="185"/>
      <c r="BF34" s="185"/>
      <c r="BG34" s="185"/>
      <c r="BH34" s="185"/>
      <c r="BI34" s="185"/>
      <c r="BJ34" s="185"/>
      <c r="BK34" s="185"/>
      <c r="BL34" s="185"/>
      <c r="BM34" s="185"/>
      <c r="BN34" s="185"/>
      <c r="BO34" s="185"/>
      <c r="BP34" s="185"/>
      <c r="BQ34" s="185"/>
      <c r="BR34" s="185"/>
      <c r="BS34" s="185"/>
      <c r="BT34" s="186"/>
    </row>
    <row r="35" spans="1:72" ht="15" customHeight="1" x14ac:dyDescent="0.35">
      <c r="A35" s="100"/>
      <c r="B35" s="101"/>
      <c r="C35" s="101"/>
      <c r="D35" s="101"/>
      <c r="E35" s="101"/>
      <c r="F35" s="101"/>
      <c r="G35" s="101"/>
      <c r="H35" s="101"/>
      <c r="I35" s="101"/>
      <c r="J35" s="101"/>
      <c r="K35" s="101"/>
      <c r="L35" s="101"/>
      <c r="M35" s="101"/>
      <c r="N35" s="101"/>
      <c r="O35" s="101"/>
      <c r="P35" s="101"/>
      <c r="Q35" s="101"/>
      <c r="R35" s="102"/>
      <c r="S35" s="138" t="s">
        <v>264</v>
      </c>
      <c r="T35" s="139"/>
      <c r="U35" s="139"/>
      <c r="V35" s="139"/>
      <c r="W35" s="139"/>
      <c r="X35" s="139"/>
      <c r="Y35" s="139"/>
      <c r="Z35" s="139"/>
      <c r="AA35" s="139"/>
      <c r="AB35" s="139"/>
      <c r="AC35" s="139"/>
      <c r="AD35" s="139"/>
      <c r="AE35" s="139"/>
      <c r="AF35" s="139"/>
      <c r="AG35" s="139"/>
      <c r="AH35" s="139"/>
      <c r="AI35" s="139"/>
      <c r="AJ35" s="140"/>
      <c r="AK35" s="124"/>
      <c r="AL35" s="125"/>
      <c r="AM35" s="125"/>
      <c r="AN35" s="125"/>
      <c r="AO35" s="125"/>
      <c r="AP35" s="125"/>
      <c r="AQ35" s="125"/>
      <c r="AR35" s="125"/>
      <c r="AS35" s="125"/>
      <c r="AT35" s="125"/>
      <c r="AU35" s="125"/>
      <c r="AV35" s="125"/>
      <c r="AW35" s="125"/>
      <c r="AX35" s="125"/>
      <c r="AY35" s="125"/>
      <c r="AZ35" s="125"/>
      <c r="BA35" s="125"/>
      <c r="BB35" s="126"/>
      <c r="BC35" s="184"/>
      <c r="BD35" s="185"/>
      <c r="BE35" s="185"/>
      <c r="BF35" s="185"/>
      <c r="BG35" s="185"/>
      <c r="BH35" s="185"/>
      <c r="BI35" s="185"/>
      <c r="BJ35" s="185"/>
      <c r="BK35" s="185"/>
      <c r="BL35" s="185"/>
      <c r="BM35" s="185"/>
      <c r="BN35" s="185"/>
      <c r="BO35" s="185"/>
      <c r="BP35" s="185"/>
      <c r="BQ35" s="185"/>
      <c r="BR35" s="185"/>
      <c r="BS35" s="185"/>
      <c r="BT35" s="186"/>
    </row>
    <row r="36" spans="1:72" ht="15" customHeight="1" x14ac:dyDescent="0.35">
      <c r="A36" s="100"/>
      <c r="B36" s="101"/>
      <c r="C36" s="101"/>
      <c r="D36" s="101"/>
      <c r="E36" s="101"/>
      <c r="F36" s="101"/>
      <c r="G36" s="101"/>
      <c r="H36" s="101"/>
      <c r="I36" s="101"/>
      <c r="J36" s="101"/>
      <c r="K36" s="101"/>
      <c r="L36" s="101"/>
      <c r="M36" s="101"/>
      <c r="N36" s="101"/>
      <c r="O36" s="101"/>
      <c r="P36" s="101"/>
      <c r="Q36" s="101"/>
      <c r="R36" s="102"/>
      <c r="S36" s="141" t="s">
        <v>288</v>
      </c>
      <c r="T36" s="142"/>
      <c r="U36" s="143"/>
      <c r="AK36" s="124"/>
      <c r="AL36" s="125"/>
      <c r="AM36" s="125"/>
      <c r="AN36" s="125"/>
      <c r="AO36" s="125"/>
      <c r="AP36" s="125"/>
      <c r="AQ36" s="125"/>
      <c r="AR36" s="125"/>
      <c r="AS36" s="125"/>
      <c r="AT36" s="125"/>
      <c r="AU36" s="125"/>
      <c r="AV36" s="125"/>
      <c r="AW36" s="125"/>
      <c r="AX36" s="125"/>
      <c r="AY36" s="125"/>
      <c r="AZ36" s="125"/>
      <c r="BA36" s="125"/>
      <c r="BB36" s="126"/>
      <c r="BC36" s="184"/>
      <c r="BD36" s="185"/>
      <c r="BE36" s="185"/>
      <c r="BF36" s="185"/>
      <c r="BG36" s="185"/>
      <c r="BH36" s="185"/>
      <c r="BI36" s="185"/>
      <c r="BJ36" s="185"/>
      <c r="BK36" s="185"/>
      <c r="BL36" s="185"/>
      <c r="BM36" s="185"/>
      <c r="BN36" s="185"/>
      <c r="BO36" s="185"/>
      <c r="BP36" s="185"/>
      <c r="BQ36" s="185"/>
      <c r="BR36" s="185"/>
      <c r="BS36" s="185"/>
      <c r="BT36" s="186"/>
    </row>
    <row r="37" spans="1:72" ht="15" customHeight="1" x14ac:dyDescent="0.35">
      <c r="A37" s="100"/>
      <c r="B37" s="101"/>
      <c r="C37" s="101"/>
      <c r="D37" s="101"/>
      <c r="E37" s="101"/>
      <c r="F37" s="101"/>
      <c r="G37" s="101"/>
      <c r="H37" s="101"/>
      <c r="I37" s="101"/>
      <c r="J37" s="101"/>
      <c r="K37" s="101"/>
      <c r="L37" s="101"/>
      <c r="M37" s="101"/>
      <c r="N37" s="101"/>
      <c r="O37" s="101"/>
      <c r="P37" s="101"/>
      <c r="Q37" s="101"/>
      <c r="R37" s="102"/>
      <c r="S37" s="151" t="s">
        <v>98</v>
      </c>
      <c r="T37" s="151"/>
      <c r="U37" s="151"/>
      <c r="V37" s="152"/>
      <c r="W37" s="153"/>
      <c r="X37" s="153"/>
      <c r="Y37" s="153"/>
      <c r="Z37" s="153"/>
      <c r="AA37" s="154"/>
      <c r="AK37" s="124"/>
      <c r="AL37" s="125"/>
      <c r="AM37" s="125"/>
      <c r="AN37" s="125"/>
      <c r="AO37" s="125"/>
      <c r="AP37" s="125"/>
      <c r="AQ37" s="125"/>
      <c r="AR37" s="125"/>
      <c r="AS37" s="125"/>
      <c r="AT37" s="125"/>
      <c r="AU37" s="125"/>
      <c r="AV37" s="125"/>
      <c r="AW37" s="125"/>
      <c r="AX37" s="125"/>
      <c r="AY37" s="125"/>
      <c r="AZ37" s="125"/>
      <c r="BA37" s="125"/>
      <c r="BB37" s="126"/>
      <c r="BC37" s="184"/>
      <c r="BD37" s="185"/>
      <c r="BE37" s="185"/>
      <c r="BF37" s="185"/>
      <c r="BG37" s="185"/>
      <c r="BH37" s="185"/>
      <c r="BI37" s="185"/>
      <c r="BJ37" s="185"/>
      <c r="BK37" s="185"/>
      <c r="BL37" s="185"/>
      <c r="BM37" s="185"/>
      <c r="BN37" s="185"/>
      <c r="BO37" s="185"/>
      <c r="BP37" s="185"/>
      <c r="BQ37" s="185"/>
      <c r="BR37" s="185"/>
      <c r="BS37" s="185"/>
      <c r="BT37" s="186"/>
    </row>
    <row r="38" spans="1:72" ht="15" customHeight="1" x14ac:dyDescent="0.35">
      <c r="A38" s="100"/>
      <c r="B38" s="101"/>
      <c r="C38" s="101"/>
      <c r="D38" s="101"/>
      <c r="E38" s="101"/>
      <c r="F38" s="101"/>
      <c r="G38" s="101"/>
      <c r="H38" s="101"/>
      <c r="I38" s="101"/>
      <c r="J38" s="101"/>
      <c r="K38" s="101"/>
      <c r="L38" s="101"/>
      <c r="M38" s="101"/>
      <c r="N38" s="101"/>
      <c r="O38" s="101"/>
      <c r="P38" s="101"/>
      <c r="Q38" s="101"/>
      <c r="R38" s="102"/>
      <c r="S38" s="134" t="s">
        <v>99</v>
      </c>
      <c r="T38" s="134"/>
      <c r="U38" s="134"/>
      <c r="AK38" s="124"/>
      <c r="AL38" s="125"/>
      <c r="AM38" s="125"/>
      <c r="AN38" s="125"/>
      <c r="AO38" s="125"/>
      <c r="AP38" s="125"/>
      <c r="AQ38" s="125"/>
      <c r="AR38" s="125"/>
      <c r="AS38" s="125"/>
      <c r="AT38" s="125"/>
      <c r="AU38" s="125"/>
      <c r="AV38" s="125"/>
      <c r="AW38" s="125"/>
      <c r="AX38" s="125"/>
      <c r="AY38" s="125"/>
      <c r="AZ38" s="125"/>
      <c r="BA38" s="125"/>
      <c r="BB38" s="126"/>
      <c r="BC38" s="184"/>
      <c r="BD38" s="185"/>
      <c r="BE38" s="185"/>
      <c r="BF38" s="185"/>
      <c r="BG38" s="185"/>
      <c r="BH38" s="185"/>
      <c r="BI38" s="185"/>
      <c r="BJ38" s="185"/>
      <c r="BK38" s="185"/>
      <c r="BL38" s="185"/>
      <c r="BM38" s="185"/>
      <c r="BN38" s="185"/>
      <c r="BO38" s="185"/>
      <c r="BP38" s="185"/>
      <c r="BQ38" s="185"/>
      <c r="BR38" s="185"/>
      <c r="BS38" s="185"/>
      <c r="BT38" s="186"/>
    </row>
    <row r="39" spans="1:72" ht="15" customHeight="1" x14ac:dyDescent="0.35">
      <c r="A39" s="100"/>
      <c r="B39" s="101"/>
      <c r="C39" s="101"/>
      <c r="D39" s="101"/>
      <c r="E39" s="101"/>
      <c r="F39" s="101"/>
      <c r="G39" s="101"/>
      <c r="H39" s="101"/>
      <c r="I39" s="101"/>
      <c r="J39" s="101"/>
      <c r="K39" s="101"/>
      <c r="L39" s="101"/>
      <c r="M39" s="101"/>
      <c r="N39" s="101"/>
      <c r="O39" s="101"/>
      <c r="P39" s="101"/>
      <c r="Q39" s="101"/>
      <c r="R39" s="102"/>
      <c r="S39" s="138" t="s">
        <v>265</v>
      </c>
      <c r="T39" s="139"/>
      <c r="U39" s="139"/>
      <c r="V39" s="139"/>
      <c r="W39" s="139"/>
      <c r="X39" s="139"/>
      <c r="Y39" s="139"/>
      <c r="Z39" s="139"/>
      <c r="AA39" s="139"/>
      <c r="AB39" s="139"/>
      <c r="AC39" s="139"/>
      <c r="AD39" s="139"/>
      <c r="AE39" s="139"/>
      <c r="AF39" s="139"/>
      <c r="AG39" s="139"/>
      <c r="AH39" s="139"/>
      <c r="AI39" s="139"/>
      <c r="AJ39" s="140"/>
      <c r="AK39" s="124"/>
      <c r="AL39" s="125"/>
      <c r="AM39" s="125"/>
      <c r="AN39" s="125"/>
      <c r="AO39" s="125"/>
      <c r="AP39" s="125"/>
      <c r="AQ39" s="125"/>
      <c r="AR39" s="125"/>
      <c r="AS39" s="125"/>
      <c r="AT39" s="125"/>
      <c r="AU39" s="125"/>
      <c r="AV39" s="125"/>
      <c r="AW39" s="125"/>
      <c r="AX39" s="125"/>
      <c r="AY39" s="125"/>
      <c r="AZ39" s="125"/>
      <c r="BA39" s="125"/>
      <c r="BB39" s="126"/>
      <c r="BC39" s="184"/>
      <c r="BD39" s="185"/>
      <c r="BE39" s="185"/>
      <c r="BF39" s="185"/>
      <c r="BG39" s="185"/>
      <c r="BH39" s="185"/>
      <c r="BI39" s="185"/>
      <c r="BJ39" s="185"/>
      <c r="BK39" s="185"/>
      <c r="BL39" s="185"/>
      <c r="BM39" s="185"/>
      <c r="BN39" s="185"/>
      <c r="BO39" s="185"/>
      <c r="BP39" s="185"/>
      <c r="BQ39" s="185"/>
      <c r="BR39" s="185"/>
      <c r="BS39" s="185"/>
      <c r="BT39" s="186"/>
    </row>
    <row r="40" spans="1:72" ht="15" customHeight="1" x14ac:dyDescent="0.35">
      <c r="A40" s="100"/>
      <c r="B40" s="101"/>
      <c r="C40" s="101"/>
      <c r="D40" s="101"/>
      <c r="E40" s="101"/>
      <c r="F40" s="101"/>
      <c r="G40" s="101"/>
      <c r="H40" s="101"/>
      <c r="I40" s="101"/>
      <c r="J40" s="101"/>
      <c r="K40" s="101"/>
      <c r="L40" s="101"/>
      <c r="M40" s="101"/>
      <c r="N40" s="101"/>
      <c r="O40" s="101"/>
      <c r="P40" s="101"/>
      <c r="Q40" s="101"/>
      <c r="R40" s="102"/>
      <c r="S40" s="141" t="s">
        <v>288</v>
      </c>
      <c r="T40" s="142"/>
      <c r="U40" s="143"/>
      <c r="V40" s="144"/>
      <c r="W40" s="145"/>
      <c r="X40" s="145"/>
      <c r="Y40" s="145"/>
      <c r="Z40" s="145"/>
      <c r="AA40" s="146"/>
      <c r="AB40" s="147"/>
      <c r="AC40" s="147"/>
      <c r="AD40" s="147"/>
      <c r="AE40" s="147"/>
      <c r="AF40" s="147"/>
      <c r="AG40" s="147"/>
      <c r="AH40" s="147"/>
      <c r="AI40" s="147"/>
      <c r="AJ40" s="148"/>
      <c r="AK40" s="124"/>
      <c r="AL40" s="125"/>
      <c r="AM40" s="125"/>
      <c r="AN40" s="125"/>
      <c r="AO40" s="125"/>
      <c r="AP40" s="125"/>
      <c r="AQ40" s="125"/>
      <c r="AR40" s="125"/>
      <c r="AS40" s="125"/>
      <c r="AT40" s="125"/>
      <c r="AU40" s="125"/>
      <c r="AV40" s="125"/>
      <c r="AW40" s="125"/>
      <c r="AX40" s="125"/>
      <c r="AY40" s="125"/>
      <c r="AZ40" s="125"/>
      <c r="BA40" s="125"/>
      <c r="BB40" s="126"/>
      <c r="BC40" s="184"/>
      <c r="BD40" s="185"/>
      <c r="BE40" s="185"/>
      <c r="BF40" s="185"/>
      <c r="BG40" s="185"/>
      <c r="BH40" s="185"/>
      <c r="BI40" s="185"/>
      <c r="BJ40" s="185"/>
      <c r="BK40" s="185"/>
      <c r="BL40" s="185"/>
      <c r="BM40" s="185"/>
      <c r="BN40" s="185"/>
      <c r="BO40" s="185"/>
      <c r="BP40" s="185"/>
      <c r="BQ40" s="185"/>
      <c r="BR40" s="185"/>
      <c r="BS40" s="185"/>
      <c r="BT40" s="186"/>
    </row>
    <row r="41" spans="1:72" ht="15" customHeight="1" x14ac:dyDescent="0.35">
      <c r="A41" s="100"/>
      <c r="B41" s="101"/>
      <c r="C41" s="101"/>
      <c r="D41" s="101"/>
      <c r="E41" s="101"/>
      <c r="F41" s="101"/>
      <c r="G41" s="101"/>
      <c r="H41" s="101"/>
      <c r="I41" s="101"/>
      <c r="J41" s="101"/>
      <c r="K41" s="101"/>
      <c r="L41" s="101"/>
      <c r="M41" s="101"/>
      <c r="N41" s="101"/>
      <c r="O41" s="101"/>
      <c r="P41" s="101"/>
      <c r="Q41" s="101"/>
      <c r="R41" s="102"/>
      <c r="S41" s="151" t="s">
        <v>98</v>
      </c>
      <c r="T41" s="151"/>
      <c r="U41" s="151"/>
      <c r="V41" s="152"/>
      <c r="W41" s="153"/>
      <c r="X41" s="153"/>
      <c r="Y41" s="153"/>
      <c r="Z41" s="153"/>
      <c r="AA41" s="154"/>
      <c r="AB41" s="149"/>
      <c r="AC41" s="149"/>
      <c r="AD41" s="149"/>
      <c r="AE41" s="149"/>
      <c r="AF41" s="149"/>
      <c r="AG41" s="149"/>
      <c r="AH41" s="149"/>
      <c r="AI41" s="149"/>
      <c r="AJ41" s="150"/>
      <c r="AK41" s="124"/>
      <c r="AL41" s="125"/>
      <c r="AM41" s="125"/>
      <c r="AN41" s="125"/>
      <c r="AO41" s="125"/>
      <c r="AP41" s="125"/>
      <c r="AQ41" s="125"/>
      <c r="AR41" s="125"/>
      <c r="AS41" s="125"/>
      <c r="AT41" s="125"/>
      <c r="AU41" s="125"/>
      <c r="AV41" s="125"/>
      <c r="AW41" s="125"/>
      <c r="AX41" s="125"/>
      <c r="AY41" s="125"/>
      <c r="AZ41" s="125"/>
      <c r="BA41" s="125"/>
      <c r="BB41" s="126"/>
      <c r="BC41" s="184"/>
      <c r="BD41" s="185"/>
      <c r="BE41" s="185"/>
      <c r="BF41" s="185"/>
      <c r="BG41" s="185"/>
      <c r="BH41" s="185"/>
      <c r="BI41" s="185"/>
      <c r="BJ41" s="185"/>
      <c r="BK41" s="185"/>
      <c r="BL41" s="185"/>
      <c r="BM41" s="185"/>
      <c r="BN41" s="185"/>
      <c r="BO41" s="185"/>
      <c r="BP41" s="185"/>
      <c r="BQ41" s="185"/>
      <c r="BR41" s="185"/>
      <c r="BS41" s="185"/>
      <c r="BT41" s="186"/>
    </row>
    <row r="42" spans="1:72" ht="15" customHeight="1" x14ac:dyDescent="0.35">
      <c r="A42" s="100"/>
      <c r="B42" s="101"/>
      <c r="C42" s="101"/>
      <c r="D42" s="101"/>
      <c r="E42" s="101"/>
      <c r="F42" s="101"/>
      <c r="G42" s="101"/>
      <c r="H42" s="101"/>
      <c r="I42" s="101"/>
      <c r="J42" s="101"/>
      <c r="K42" s="101"/>
      <c r="L42" s="101"/>
      <c r="M42" s="101"/>
      <c r="N42" s="101"/>
      <c r="O42" s="101"/>
      <c r="P42" s="101"/>
      <c r="Q42" s="101"/>
      <c r="R42" s="102"/>
      <c r="S42" s="134" t="s">
        <v>99</v>
      </c>
      <c r="T42" s="134"/>
      <c r="U42" s="134"/>
      <c r="V42" s="135"/>
      <c r="W42" s="136"/>
      <c r="X42" s="136"/>
      <c r="Y42" s="136"/>
      <c r="Z42" s="136"/>
      <c r="AA42" s="137"/>
      <c r="AB42" s="149"/>
      <c r="AC42" s="149"/>
      <c r="AD42" s="149"/>
      <c r="AE42" s="149"/>
      <c r="AF42" s="149"/>
      <c r="AG42" s="149"/>
      <c r="AH42" s="149"/>
      <c r="AI42" s="149"/>
      <c r="AJ42" s="150"/>
      <c r="AK42" s="124"/>
      <c r="AL42" s="125"/>
      <c r="AM42" s="125"/>
      <c r="AN42" s="125"/>
      <c r="AO42" s="125"/>
      <c r="AP42" s="125"/>
      <c r="AQ42" s="125"/>
      <c r="AR42" s="125"/>
      <c r="AS42" s="125"/>
      <c r="AT42" s="125"/>
      <c r="AU42" s="125"/>
      <c r="AV42" s="125"/>
      <c r="AW42" s="125"/>
      <c r="AX42" s="125"/>
      <c r="AY42" s="125"/>
      <c r="AZ42" s="125"/>
      <c r="BA42" s="125"/>
      <c r="BB42" s="126"/>
      <c r="BC42" s="184"/>
      <c r="BD42" s="185"/>
      <c r="BE42" s="185"/>
      <c r="BF42" s="185"/>
      <c r="BG42" s="185"/>
      <c r="BH42" s="185"/>
      <c r="BI42" s="185"/>
      <c r="BJ42" s="185"/>
      <c r="BK42" s="185"/>
      <c r="BL42" s="185"/>
      <c r="BM42" s="185"/>
      <c r="BN42" s="185"/>
      <c r="BO42" s="185"/>
      <c r="BP42" s="185"/>
      <c r="BQ42" s="185"/>
      <c r="BR42" s="185"/>
      <c r="BS42" s="185"/>
      <c r="BT42" s="186"/>
    </row>
    <row r="43" spans="1:72" ht="15" customHeight="1" x14ac:dyDescent="0.35">
      <c r="A43" s="100"/>
      <c r="B43" s="101"/>
      <c r="C43" s="101"/>
      <c r="D43" s="101"/>
      <c r="E43" s="101"/>
      <c r="F43" s="101"/>
      <c r="G43" s="101"/>
      <c r="H43" s="101"/>
      <c r="I43" s="101"/>
      <c r="J43" s="101"/>
      <c r="K43" s="101"/>
      <c r="L43" s="101"/>
      <c r="M43" s="101"/>
      <c r="N43" s="101"/>
      <c r="O43" s="101"/>
      <c r="P43" s="101"/>
      <c r="Q43" s="101"/>
      <c r="R43" s="102"/>
      <c r="S43" s="138" t="s">
        <v>266</v>
      </c>
      <c r="T43" s="139"/>
      <c r="U43" s="139"/>
      <c r="V43" s="139"/>
      <c r="W43" s="139"/>
      <c r="X43" s="139"/>
      <c r="Y43" s="139"/>
      <c r="Z43" s="139"/>
      <c r="AA43" s="139"/>
      <c r="AB43" s="139"/>
      <c r="AC43" s="139"/>
      <c r="AD43" s="139"/>
      <c r="AE43" s="139"/>
      <c r="AF43" s="139"/>
      <c r="AG43" s="139"/>
      <c r="AH43" s="139"/>
      <c r="AI43" s="139"/>
      <c r="AJ43" s="140"/>
      <c r="AK43" s="124"/>
      <c r="AL43" s="125"/>
      <c r="AM43" s="125"/>
      <c r="AN43" s="125"/>
      <c r="AO43" s="125"/>
      <c r="AP43" s="125"/>
      <c r="AQ43" s="125"/>
      <c r="AR43" s="125"/>
      <c r="AS43" s="125"/>
      <c r="AT43" s="125"/>
      <c r="AU43" s="125"/>
      <c r="AV43" s="125"/>
      <c r="AW43" s="125"/>
      <c r="AX43" s="125"/>
      <c r="AY43" s="125"/>
      <c r="AZ43" s="125"/>
      <c r="BA43" s="125"/>
      <c r="BB43" s="126"/>
      <c r="BC43" s="184"/>
      <c r="BD43" s="185"/>
      <c r="BE43" s="185"/>
      <c r="BF43" s="185"/>
      <c r="BG43" s="185"/>
      <c r="BH43" s="185"/>
      <c r="BI43" s="185"/>
      <c r="BJ43" s="185"/>
      <c r="BK43" s="185"/>
      <c r="BL43" s="185"/>
      <c r="BM43" s="185"/>
      <c r="BN43" s="185"/>
      <c r="BO43" s="185"/>
      <c r="BP43" s="185"/>
      <c r="BQ43" s="185"/>
      <c r="BR43" s="185"/>
      <c r="BS43" s="185"/>
      <c r="BT43" s="186"/>
    </row>
    <row r="44" spans="1:72" ht="15" customHeight="1" x14ac:dyDescent="0.35">
      <c r="A44" s="100"/>
      <c r="B44" s="101"/>
      <c r="C44" s="101"/>
      <c r="D44" s="101"/>
      <c r="E44" s="101"/>
      <c r="F44" s="101"/>
      <c r="G44" s="101"/>
      <c r="H44" s="101"/>
      <c r="I44" s="101"/>
      <c r="J44" s="101"/>
      <c r="K44" s="101"/>
      <c r="L44" s="101"/>
      <c r="M44" s="101"/>
      <c r="N44" s="101"/>
      <c r="O44" s="101"/>
      <c r="P44" s="101"/>
      <c r="Q44" s="101"/>
      <c r="R44" s="102"/>
      <c r="S44" s="141" t="s">
        <v>288</v>
      </c>
      <c r="T44" s="142"/>
      <c r="U44" s="143"/>
      <c r="V44" s="144"/>
      <c r="W44" s="145"/>
      <c r="X44" s="145"/>
      <c r="Y44" s="145"/>
      <c r="Z44" s="145"/>
      <c r="AA44" s="146"/>
      <c r="AB44" s="147"/>
      <c r="AC44" s="147"/>
      <c r="AD44" s="147"/>
      <c r="AE44" s="147"/>
      <c r="AF44" s="147"/>
      <c r="AG44" s="147"/>
      <c r="AH44" s="147"/>
      <c r="AI44" s="147"/>
      <c r="AJ44" s="148"/>
      <c r="AK44" s="124"/>
      <c r="AL44" s="125"/>
      <c r="AM44" s="125"/>
      <c r="AN44" s="125"/>
      <c r="AO44" s="125"/>
      <c r="AP44" s="125"/>
      <c r="AQ44" s="125"/>
      <c r="AR44" s="125"/>
      <c r="AS44" s="125"/>
      <c r="AT44" s="125"/>
      <c r="AU44" s="125"/>
      <c r="AV44" s="125"/>
      <c r="AW44" s="125"/>
      <c r="AX44" s="125"/>
      <c r="AY44" s="125"/>
      <c r="AZ44" s="125"/>
      <c r="BA44" s="125"/>
      <c r="BB44" s="126"/>
      <c r="BC44" s="184"/>
      <c r="BD44" s="185"/>
      <c r="BE44" s="185"/>
      <c r="BF44" s="185"/>
      <c r="BG44" s="185"/>
      <c r="BH44" s="185"/>
      <c r="BI44" s="185"/>
      <c r="BJ44" s="185"/>
      <c r="BK44" s="185"/>
      <c r="BL44" s="185"/>
      <c r="BM44" s="185"/>
      <c r="BN44" s="185"/>
      <c r="BO44" s="185"/>
      <c r="BP44" s="185"/>
      <c r="BQ44" s="185"/>
      <c r="BR44" s="185"/>
      <c r="BS44" s="185"/>
      <c r="BT44" s="186"/>
    </row>
    <row r="45" spans="1:72" ht="15" customHeight="1" x14ac:dyDescent="0.35">
      <c r="A45" s="103"/>
      <c r="B45" s="104"/>
      <c r="C45" s="104"/>
      <c r="D45" s="104"/>
      <c r="E45" s="104"/>
      <c r="F45" s="104"/>
      <c r="G45" s="104"/>
      <c r="H45" s="104"/>
      <c r="I45" s="104"/>
      <c r="J45" s="104"/>
      <c r="K45" s="104"/>
      <c r="L45" s="104"/>
      <c r="M45" s="104"/>
      <c r="N45" s="104"/>
      <c r="O45" s="104"/>
      <c r="P45" s="104"/>
      <c r="Q45" s="104"/>
      <c r="R45" s="105"/>
      <c r="S45" s="151" t="s">
        <v>98</v>
      </c>
      <c r="T45" s="151"/>
      <c r="U45" s="151"/>
      <c r="V45" s="152"/>
      <c r="W45" s="153"/>
      <c r="X45" s="153"/>
      <c r="Y45" s="153"/>
      <c r="Z45" s="153"/>
      <c r="AA45" s="154"/>
      <c r="AB45" s="149"/>
      <c r="AC45" s="149"/>
      <c r="AD45" s="149"/>
      <c r="AE45" s="149"/>
      <c r="AF45" s="149"/>
      <c r="AG45" s="149"/>
      <c r="AH45" s="149"/>
      <c r="AI45" s="149"/>
      <c r="AJ45" s="150"/>
      <c r="AK45" s="124"/>
      <c r="AL45" s="125"/>
      <c r="AM45" s="125"/>
      <c r="AN45" s="125"/>
      <c r="AO45" s="125"/>
      <c r="AP45" s="125"/>
      <c r="AQ45" s="125"/>
      <c r="AR45" s="125"/>
      <c r="AS45" s="125"/>
      <c r="AT45" s="125"/>
      <c r="AU45" s="125"/>
      <c r="AV45" s="125"/>
      <c r="AW45" s="125"/>
      <c r="AX45" s="125"/>
      <c r="AY45" s="125"/>
      <c r="AZ45" s="125"/>
      <c r="BA45" s="125"/>
      <c r="BB45" s="126"/>
      <c r="BC45" s="184"/>
      <c r="BD45" s="185"/>
      <c r="BE45" s="185"/>
      <c r="BF45" s="185"/>
      <c r="BG45" s="185"/>
      <c r="BH45" s="185"/>
      <c r="BI45" s="185"/>
      <c r="BJ45" s="185"/>
      <c r="BK45" s="185"/>
      <c r="BL45" s="185"/>
      <c r="BM45" s="185"/>
      <c r="BN45" s="185"/>
      <c r="BO45" s="185"/>
      <c r="BP45" s="185"/>
      <c r="BQ45" s="185"/>
      <c r="BR45" s="185"/>
      <c r="BS45" s="185"/>
      <c r="BT45" s="186"/>
    </row>
    <row r="46" spans="1:72" ht="15" customHeight="1" x14ac:dyDescent="0.35">
      <c r="A46" s="133" t="s">
        <v>239</v>
      </c>
      <c r="B46" s="119"/>
      <c r="C46" s="119"/>
      <c r="D46" s="119"/>
      <c r="E46" s="119"/>
      <c r="F46" s="119"/>
      <c r="G46" s="119"/>
      <c r="H46" s="119"/>
      <c r="I46" s="119"/>
      <c r="J46" s="119"/>
      <c r="K46" s="119"/>
      <c r="L46" s="119"/>
      <c r="M46" s="119" t="s">
        <v>238</v>
      </c>
      <c r="N46" s="119"/>
      <c r="O46" s="119"/>
      <c r="P46" s="119"/>
      <c r="Q46" s="119"/>
      <c r="R46" s="120"/>
      <c r="S46" s="134" t="s">
        <v>99</v>
      </c>
      <c r="T46" s="134"/>
      <c r="U46" s="134"/>
      <c r="V46" s="135"/>
      <c r="W46" s="136"/>
      <c r="X46" s="136"/>
      <c r="Y46" s="136"/>
      <c r="Z46" s="136"/>
      <c r="AA46" s="137"/>
      <c r="AB46" s="149"/>
      <c r="AC46" s="149"/>
      <c r="AD46" s="149"/>
      <c r="AE46" s="149"/>
      <c r="AF46" s="149"/>
      <c r="AG46" s="149"/>
      <c r="AH46" s="149"/>
      <c r="AI46" s="149"/>
      <c r="AJ46" s="150"/>
      <c r="AK46" s="124"/>
      <c r="AL46" s="125"/>
      <c r="AM46" s="125"/>
      <c r="AN46" s="125"/>
      <c r="AO46" s="125"/>
      <c r="AP46" s="125"/>
      <c r="AQ46" s="125"/>
      <c r="AR46" s="125"/>
      <c r="AS46" s="125"/>
      <c r="AT46" s="125"/>
      <c r="AU46" s="125"/>
      <c r="AV46" s="125"/>
      <c r="AW46" s="125"/>
      <c r="AX46" s="125"/>
      <c r="AY46" s="125"/>
      <c r="AZ46" s="125"/>
      <c r="BA46" s="125"/>
      <c r="BB46" s="126"/>
      <c r="BC46" s="184"/>
      <c r="BD46" s="185"/>
      <c r="BE46" s="185"/>
      <c r="BF46" s="185"/>
      <c r="BG46" s="185"/>
      <c r="BH46" s="185"/>
      <c r="BI46" s="185"/>
      <c r="BJ46" s="185"/>
      <c r="BK46" s="185"/>
      <c r="BL46" s="185"/>
      <c r="BM46" s="185"/>
      <c r="BN46" s="185"/>
      <c r="BO46" s="185"/>
      <c r="BP46" s="185"/>
      <c r="BQ46" s="185"/>
      <c r="BR46" s="185"/>
      <c r="BS46" s="185"/>
      <c r="BT46" s="186"/>
    </row>
    <row r="47" spans="1:72" ht="15" customHeight="1" x14ac:dyDescent="0.35">
      <c r="A47" s="172" t="s">
        <v>285</v>
      </c>
      <c r="B47" s="173"/>
      <c r="C47" s="173"/>
      <c r="D47" s="173"/>
      <c r="E47" s="173"/>
      <c r="F47" s="173"/>
      <c r="G47" s="173" t="s">
        <v>286</v>
      </c>
      <c r="H47" s="173"/>
      <c r="I47" s="173"/>
      <c r="J47" s="173"/>
      <c r="K47" s="173"/>
      <c r="L47" s="178"/>
      <c r="M47" s="173" t="s">
        <v>287</v>
      </c>
      <c r="N47" s="173"/>
      <c r="O47" s="173"/>
      <c r="P47" s="173"/>
      <c r="Q47" s="173"/>
      <c r="R47" s="178"/>
      <c r="S47" s="190"/>
      <c r="T47" s="191"/>
      <c r="U47" s="191"/>
      <c r="V47" s="191"/>
      <c r="W47" s="191"/>
      <c r="X47" s="191"/>
      <c r="Y47" s="191"/>
      <c r="Z47" s="191"/>
      <c r="AA47" s="191"/>
      <c r="AB47" s="191"/>
      <c r="AC47" s="191"/>
      <c r="AD47" s="191"/>
      <c r="AE47" s="191"/>
      <c r="AF47" s="191"/>
      <c r="AG47" s="191"/>
      <c r="AH47" s="191"/>
      <c r="AI47" s="191"/>
      <c r="AJ47" s="192"/>
      <c r="AK47" s="124"/>
      <c r="AL47" s="125"/>
      <c r="AM47" s="125"/>
      <c r="AN47" s="125"/>
      <c r="AO47" s="125"/>
      <c r="AP47" s="125"/>
      <c r="AQ47" s="125"/>
      <c r="AR47" s="125"/>
      <c r="AS47" s="125"/>
      <c r="AT47" s="125"/>
      <c r="AU47" s="125"/>
      <c r="AV47" s="125"/>
      <c r="AW47" s="125"/>
      <c r="AX47" s="125"/>
      <c r="AY47" s="125"/>
      <c r="AZ47" s="125"/>
      <c r="BA47" s="125"/>
      <c r="BB47" s="126"/>
      <c r="BC47" s="184"/>
      <c r="BD47" s="185"/>
      <c r="BE47" s="185"/>
      <c r="BF47" s="185"/>
      <c r="BG47" s="185"/>
      <c r="BH47" s="185"/>
      <c r="BI47" s="185"/>
      <c r="BJ47" s="185"/>
      <c r="BK47" s="185"/>
      <c r="BL47" s="185"/>
      <c r="BM47" s="185"/>
      <c r="BN47" s="185"/>
      <c r="BO47" s="185"/>
      <c r="BP47" s="185"/>
      <c r="BQ47" s="185"/>
      <c r="BR47" s="185"/>
      <c r="BS47" s="185"/>
      <c r="BT47" s="186"/>
    </row>
    <row r="48" spans="1:72" ht="15" customHeight="1" x14ac:dyDescent="0.35">
      <c r="A48" s="174"/>
      <c r="B48" s="175"/>
      <c r="C48" s="175"/>
      <c r="D48" s="175"/>
      <c r="E48" s="175"/>
      <c r="F48" s="175"/>
      <c r="G48" s="175"/>
      <c r="H48" s="175"/>
      <c r="I48" s="175"/>
      <c r="J48" s="175"/>
      <c r="K48" s="175"/>
      <c r="L48" s="179"/>
      <c r="M48" s="175"/>
      <c r="N48" s="175"/>
      <c r="O48" s="175"/>
      <c r="P48" s="175"/>
      <c r="Q48" s="175"/>
      <c r="R48" s="179"/>
      <c r="S48" s="193"/>
      <c r="T48" s="194"/>
      <c r="U48" s="194"/>
      <c r="V48" s="194"/>
      <c r="W48" s="194"/>
      <c r="X48" s="194"/>
      <c r="Y48" s="194"/>
      <c r="Z48" s="194"/>
      <c r="AA48" s="194"/>
      <c r="AB48" s="194"/>
      <c r="AC48" s="194"/>
      <c r="AD48" s="194"/>
      <c r="AE48" s="194"/>
      <c r="AF48" s="194"/>
      <c r="AG48" s="194"/>
      <c r="AH48" s="194"/>
      <c r="AI48" s="194"/>
      <c r="AJ48" s="195"/>
      <c r="AK48" s="124"/>
      <c r="AL48" s="125"/>
      <c r="AM48" s="125"/>
      <c r="AN48" s="125"/>
      <c r="AO48" s="125"/>
      <c r="AP48" s="125"/>
      <c r="AQ48" s="125"/>
      <c r="AR48" s="125"/>
      <c r="AS48" s="125"/>
      <c r="AT48" s="125"/>
      <c r="AU48" s="125"/>
      <c r="AV48" s="125"/>
      <c r="AW48" s="125"/>
      <c r="AX48" s="125"/>
      <c r="AY48" s="125"/>
      <c r="AZ48" s="125"/>
      <c r="BA48" s="125"/>
      <c r="BB48" s="126"/>
      <c r="BC48" s="184"/>
      <c r="BD48" s="185"/>
      <c r="BE48" s="185"/>
      <c r="BF48" s="185"/>
      <c r="BG48" s="185"/>
      <c r="BH48" s="185"/>
      <c r="BI48" s="185"/>
      <c r="BJ48" s="185"/>
      <c r="BK48" s="185"/>
      <c r="BL48" s="185"/>
      <c r="BM48" s="185"/>
      <c r="BN48" s="185"/>
      <c r="BO48" s="185"/>
      <c r="BP48" s="185"/>
      <c r="BQ48" s="185"/>
      <c r="BR48" s="185"/>
      <c r="BS48" s="185"/>
      <c r="BT48" s="186"/>
    </row>
    <row r="49" spans="1:72" ht="15" customHeight="1" x14ac:dyDescent="0.35">
      <c r="A49" s="174"/>
      <c r="B49" s="175"/>
      <c r="C49" s="175"/>
      <c r="D49" s="175"/>
      <c r="E49" s="175"/>
      <c r="F49" s="175"/>
      <c r="G49" s="175"/>
      <c r="H49" s="175"/>
      <c r="I49" s="175"/>
      <c r="J49" s="175"/>
      <c r="K49" s="175"/>
      <c r="L49" s="179"/>
      <c r="M49" s="175"/>
      <c r="N49" s="175"/>
      <c r="O49" s="175"/>
      <c r="P49" s="175"/>
      <c r="Q49" s="175"/>
      <c r="R49" s="179"/>
      <c r="S49" s="193"/>
      <c r="T49" s="194"/>
      <c r="U49" s="194"/>
      <c r="V49" s="194"/>
      <c r="W49" s="194"/>
      <c r="X49" s="194"/>
      <c r="Y49" s="194"/>
      <c r="Z49" s="194"/>
      <c r="AA49" s="194"/>
      <c r="AB49" s="194"/>
      <c r="AC49" s="194"/>
      <c r="AD49" s="194"/>
      <c r="AE49" s="194"/>
      <c r="AF49" s="194"/>
      <c r="AG49" s="194"/>
      <c r="AH49" s="194"/>
      <c r="AI49" s="194"/>
      <c r="AJ49" s="195"/>
      <c r="AK49" s="124"/>
      <c r="AL49" s="125"/>
      <c r="AM49" s="125"/>
      <c r="AN49" s="125"/>
      <c r="AO49" s="125"/>
      <c r="AP49" s="125"/>
      <c r="AQ49" s="125"/>
      <c r="AR49" s="125"/>
      <c r="AS49" s="125"/>
      <c r="AT49" s="125"/>
      <c r="AU49" s="125"/>
      <c r="AV49" s="125"/>
      <c r="AW49" s="125"/>
      <c r="AX49" s="125"/>
      <c r="AY49" s="125"/>
      <c r="AZ49" s="125"/>
      <c r="BA49" s="125"/>
      <c r="BB49" s="126"/>
      <c r="BC49" s="184"/>
      <c r="BD49" s="185"/>
      <c r="BE49" s="185"/>
      <c r="BF49" s="185"/>
      <c r="BG49" s="185"/>
      <c r="BH49" s="185"/>
      <c r="BI49" s="185"/>
      <c r="BJ49" s="185"/>
      <c r="BK49" s="185"/>
      <c r="BL49" s="185"/>
      <c r="BM49" s="185"/>
      <c r="BN49" s="185"/>
      <c r="BO49" s="185"/>
      <c r="BP49" s="185"/>
      <c r="BQ49" s="185"/>
      <c r="BR49" s="185"/>
      <c r="BS49" s="185"/>
      <c r="BT49" s="186"/>
    </row>
    <row r="50" spans="1:72" ht="15" customHeight="1" x14ac:dyDescent="0.35">
      <c r="A50" s="174"/>
      <c r="B50" s="175"/>
      <c r="C50" s="175"/>
      <c r="D50" s="175"/>
      <c r="E50" s="175"/>
      <c r="F50" s="175"/>
      <c r="G50" s="175"/>
      <c r="H50" s="175"/>
      <c r="I50" s="175"/>
      <c r="J50" s="175"/>
      <c r="K50" s="175"/>
      <c r="L50" s="179"/>
      <c r="M50" s="175"/>
      <c r="N50" s="175"/>
      <c r="O50" s="175"/>
      <c r="P50" s="175"/>
      <c r="Q50" s="175"/>
      <c r="R50" s="179"/>
      <c r="S50" s="193"/>
      <c r="T50" s="194"/>
      <c r="U50" s="194"/>
      <c r="V50" s="194"/>
      <c r="W50" s="194"/>
      <c r="X50" s="194"/>
      <c r="Y50" s="194"/>
      <c r="Z50" s="194"/>
      <c r="AA50" s="194"/>
      <c r="AB50" s="194"/>
      <c r="AC50" s="194"/>
      <c r="AD50" s="194"/>
      <c r="AE50" s="194"/>
      <c r="AF50" s="194"/>
      <c r="AG50" s="194"/>
      <c r="AH50" s="194"/>
      <c r="AI50" s="194"/>
      <c r="AJ50" s="195"/>
      <c r="AK50" s="124"/>
      <c r="AL50" s="125"/>
      <c r="AM50" s="125"/>
      <c r="AN50" s="125"/>
      <c r="AO50" s="125"/>
      <c r="AP50" s="125"/>
      <c r="AQ50" s="125"/>
      <c r="AR50" s="125"/>
      <c r="AS50" s="125"/>
      <c r="AT50" s="125"/>
      <c r="AU50" s="125"/>
      <c r="AV50" s="125"/>
      <c r="AW50" s="125"/>
      <c r="AX50" s="125"/>
      <c r="AY50" s="125"/>
      <c r="AZ50" s="125"/>
      <c r="BA50" s="125"/>
      <c r="BB50" s="126"/>
      <c r="BC50" s="184"/>
      <c r="BD50" s="185"/>
      <c r="BE50" s="185"/>
      <c r="BF50" s="185"/>
      <c r="BG50" s="185"/>
      <c r="BH50" s="185"/>
      <c r="BI50" s="185"/>
      <c r="BJ50" s="185"/>
      <c r="BK50" s="185"/>
      <c r="BL50" s="185"/>
      <c r="BM50" s="185"/>
      <c r="BN50" s="185"/>
      <c r="BO50" s="185"/>
      <c r="BP50" s="185"/>
      <c r="BQ50" s="185"/>
      <c r="BR50" s="185"/>
      <c r="BS50" s="185"/>
      <c r="BT50" s="186"/>
    </row>
    <row r="51" spans="1:72" ht="15" customHeight="1" x14ac:dyDescent="0.35">
      <c r="A51" s="174"/>
      <c r="B51" s="175"/>
      <c r="C51" s="175"/>
      <c r="D51" s="175"/>
      <c r="E51" s="175"/>
      <c r="F51" s="175"/>
      <c r="G51" s="175"/>
      <c r="H51" s="175"/>
      <c r="I51" s="175"/>
      <c r="J51" s="175"/>
      <c r="K51" s="175"/>
      <c r="L51" s="179"/>
      <c r="M51" s="175"/>
      <c r="N51" s="175"/>
      <c r="O51" s="175"/>
      <c r="P51" s="175"/>
      <c r="Q51" s="175"/>
      <c r="R51" s="179"/>
      <c r="S51" s="193"/>
      <c r="T51" s="194"/>
      <c r="U51" s="194"/>
      <c r="V51" s="194"/>
      <c r="W51" s="194"/>
      <c r="X51" s="194"/>
      <c r="Y51" s="194"/>
      <c r="Z51" s="194"/>
      <c r="AA51" s="194"/>
      <c r="AB51" s="194"/>
      <c r="AC51" s="194"/>
      <c r="AD51" s="194"/>
      <c r="AE51" s="194"/>
      <c r="AF51" s="194"/>
      <c r="AG51" s="194"/>
      <c r="AH51" s="194"/>
      <c r="AI51" s="194"/>
      <c r="AJ51" s="195"/>
      <c r="AK51" s="124"/>
      <c r="AL51" s="125"/>
      <c r="AM51" s="125"/>
      <c r="AN51" s="125"/>
      <c r="AO51" s="125"/>
      <c r="AP51" s="125"/>
      <c r="AQ51" s="125"/>
      <c r="AR51" s="125"/>
      <c r="AS51" s="125"/>
      <c r="AT51" s="125"/>
      <c r="AU51" s="125"/>
      <c r="AV51" s="125"/>
      <c r="AW51" s="125"/>
      <c r="AX51" s="125"/>
      <c r="AY51" s="125"/>
      <c r="AZ51" s="125"/>
      <c r="BA51" s="125"/>
      <c r="BB51" s="126"/>
      <c r="BC51" s="184"/>
      <c r="BD51" s="185"/>
      <c r="BE51" s="185"/>
      <c r="BF51" s="185"/>
      <c r="BG51" s="185"/>
      <c r="BH51" s="185"/>
      <c r="BI51" s="185"/>
      <c r="BJ51" s="185"/>
      <c r="BK51" s="185"/>
      <c r="BL51" s="185"/>
      <c r="BM51" s="185"/>
      <c r="BN51" s="185"/>
      <c r="BO51" s="185"/>
      <c r="BP51" s="185"/>
      <c r="BQ51" s="185"/>
      <c r="BR51" s="185"/>
      <c r="BS51" s="185"/>
      <c r="BT51" s="186"/>
    </row>
    <row r="52" spans="1:72" ht="16" customHeight="1" x14ac:dyDescent="0.35">
      <c r="A52" s="176"/>
      <c r="B52" s="177"/>
      <c r="C52" s="177"/>
      <c r="D52" s="177"/>
      <c r="E52" s="177"/>
      <c r="F52" s="177"/>
      <c r="G52" s="177"/>
      <c r="H52" s="177"/>
      <c r="I52" s="177"/>
      <c r="J52" s="177"/>
      <c r="K52" s="177"/>
      <c r="L52" s="180"/>
      <c r="M52" s="177"/>
      <c r="N52" s="177"/>
      <c r="O52" s="177"/>
      <c r="P52" s="177"/>
      <c r="Q52" s="177"/>
      <c r="R52" s="180"/>
      <c r="S52" s="196"/>
      <c r="T52" s="197"/>
      <c r="U52" s="197"/>
      <c r="V52" s="197"/>
      <c r="W52" s="197"/>
      <c r="X52" s="197"/>
      <c r="Y52" s="197"/>
      <c r="Z52" s="197"/>
      <c r="AA52" s="197"/>
      <c r="AB52" s="197"/>
      <c r="AC52" s="197"/>
      <c r="AD52" s="197"/>
      <c r="AE52" s="197"/>
      <c r="AF52" s="197"/>
      <c r="AG52" s="197"/>
      <c r="AH52" s="197"/>
      <c r="AI52" s="197"/>
      <c r="AJ52" s="198"/>
      <c r="AK52" s="127"/>
      <c r="AL52" s="128"/>
      <c r="AM52" s="128"/>
      <c r="AN52" s="128"/>
      <c r="AO52" s="128"/>
      <c r="AP52" s="128"/>
      <c r="AQ52" s="128"/>
      <c r="AR52" s="128"/>
      <c r="AS52" s="128"/>
      <c r="AT52" s="128"/>
      <c r="AU52" s="128"/>
      <c r="AV52" s="128"/>
      <c r="AW52" s="128"/>
      <c r="AX52" s="128"/>
      <c r="AY52" s="128"/>
      <c r="AZ52" s="128"/>
      <c r="BA52" s="128"/>
      <c r="BB52" s="129"/>
      <c r="BC52" s="187"/>
      <c r="BD52" s="188"/>
      <c r="BE52" s="188"/>
      <c r="BF52" s="188"/>
      <c r="BG52" s="188"/>
      <c r="BH52" s="188"/>
      <c r="BI52" s="188"/>
      <c r="BJ52" s="188"/>
      <c r="BK52" s="188"/>
      <c r="BL52" s="188"/>
      <c r="BM52" s="188"/>
      <c r="BN52" s="188"/>
      <c r="BO52" s="188"/>
      <c r="BP52" s="188"/>
      <c r="BQ52" s="188"/>
      <c r="BR52" s="188"/>
      <c r="BS52" s="188"/>
      <c r="BT52" s="189"/>
    </row>
    <row r="53" spans="1:72" ht="16" customHeight="1" x14ac:dyDescent="0.35">
      <c r="S53" s="96"/>
      <c r="T53" s="96"/>
      <c r="U53" s="96"/>
      <c r="V53" s="96"/>
      <c r="W53" s="96"/>
      <c r="X53" s="96"/>
      <c r="Y53" s="96"/>
      <c r="Z53" s="96"/>
      <c r="AA53" s="96"/>
      <c r="AB53" s="96"/>
      <c r="AC53" s="96"/>
      <c r="AD53" s="96"/>
      <c r="AE53" s="96"/>
      <c r="AF53" s="96"/>
      <c r="AG53" s="96"/>
      <c r="AH53" s="96"/>
      <c r="AI53" s="96"/>
      <c r="AJ53" s="96"/>
    </row>
    <row r="54" spans="1:72" ht="16" customHeight="1" x14ac:dyDescent="0.35">
      <c r="S54" s="42"/>
      <c r="T54" s="42"/>
      <c r="U54" s="42"/>
      <c r="V54" s="42"/>
      <c r="W54" s="42"/>
      <c r="X54" s="42"/>
      <c r="Y54" s="42"/>
      <c r="Z54" s="42"/>
      <c r="AA54" s="42"/>
      <c r="AB54" s="42"/>
      <c r="AC54" s="42"/>
      <c r="AD54" s="42"/>
      <c r="AE54" s="42"/>
      <c r="AF54" s="42"/>
      <c r="AG54" s="42"/>
      <c r="AH54" s="42"/>
      <c r="AI54" s="42"/>
      <c r="AJ54" s="42"/>
    </row>
  </sheetData>
  <sheetProtection formatCells="0" formatColumns="0" formatRows="0" insertColumns="0" insertRows="0" insertHyperlinks="0" deleteColumns="0" deleteRows="0" sort="0"/>
  <mergeCells count="201">
    <mergeCell ref="A14:B14"/>
    <mergeCell ref="C14:E14"/>
    <mergeCell ref="F14:G14"/>
    <mergeCell ref="I14:J14"/>
    <mergeCell ref="K14:L14"/>
    <mergeCell ref="M14:R14"/>
    <mergeCell ref="I12:J12"/>
    <mergeCell ref="K12:L12"/>
    <mergeCell ref="M12:R12"/>
    <mergeCell ref="A13:B13"/>
    <mergeCell ref="C13:E13"/>
    <mergeCell ref="F13:G13"/>
    <mergeCell ref="I13:J13"/>
    <mergeCell ref="K13:L13"/>
    <mergeCell ref="M13:R13"/>
    <mergeCell ref="A12:B12"/>
    <mergeCell ref="C12:E12"/>
    <mergeCell ref="F12:G12"/>
    <mergeCell ref="BC3:BT29"/>
    <mergeCell ref="BC30:BT52"/>
    <mergeCell ref="S47:AJ52"/>
    <mergeCell ref="AK1:AP1"/>
    <mergeCell ref="AQ1:AV1"/>
    <mergeCell ref="AW1:BB1"/>
    <mergeCell ref="AK2:BB2"/>
    <mergeCell ref="S38:U38"/>
    <mergeCell ref="S43:AJ43"/>
    <mergeCell ref="S44:U44"/>
    <mergeCell ref="V44:AA44"/>
    <mergeCell ref="AB44:AJ46"/>
    <mergeCell ref="S45:U45"/>
    <mergeCell ref="V45:AA45"/>
    <mergeCell ref="S46:U46"/>
    <mergeCell ref="V46:AA46"/>
    <mergeCell ref="S2:AJ2"/>
    <mergeCell ref="S1:X1"/>
    <mergeCell ref="Y1:AD1"/>
    <mergeCell ref="AE1:AJ1"/>
    <mergeCell ref="S3:AJ3"/>
    <mergeCell ref="S19:AJ19"/>
    <mergeCell ref="S11:AJ11"/>
    <mergeCell ref="S12:U12"/>
    <mergeCell ref="V4:AA4"/>
    <mergeCell ref="AB4:AJ6"/>
    <mergeCell ref="S13:U13"/>
    <mergeCell ref="V5:AA5"/>
    <mergeCell ref="S14:U14"/>
    <mergeCell ref="V6:AA6"/>
    <mergeCell ref="S4:U4"/>
    <mergeCell ref="V8:AA8"/>
    <mergeCell ref="AB8:AJ10"/>
    <mergeCell ref="S5:U5"/>
    <mergeCell ref="V9:AA9"/>
    <mergeCell ref="S6:U6"/>
    <mergeCell ref="S7:AJ7"/>
    <mergeCell ref="S8:U8"/>
    <mergeCell ref="V10:AA10"/>
    <mergeCell ref="S9:U9"/>
    <mergeCell ref="S10:U10"/>
    <mergeCell ref="V12:AA12"/>
    <mergeCell ref="AB12:AJ14"/>
    <mergeCell ref="V13:AA13"/>
    <mergeCell ref="V14:AA14"/>
    <mergeCell ref="S15:AJ15"/>
    <mergeCell ref="S16:U16"/>
    <mergeCell ref="AB16:AJ18"/>
    <mergeCell ref="S17:U17"/>
    <mergeCell ref="V17:AA17"/>
    <mergeCell ref="S18:U18"/>
    <mergeCell ref="A47:F52"/>
    <mergeCell ref="AB20:AJ22"/>
    <mergeCell ref="S25:U25"/>
    <mergeCell ref="V25:AA25"/>
    <mergeCell ref="S26:U26"/>
    <mergeCell ref="V22:AA22"/>
    <mergeCell ref="S31:AJ31"/>
    <mergeCell ref="S32:U32"/>
    <mergeCell ref="V28:AA28"/>
    <mergeCell ref="AB28:AJ30"/>
    <mergeCell ref="S33:U33"/>
    <mergeCell ref="V33:AA33"/>
    <mergeCell ref="G47:L52"/>
    <mergeCell ref="M47:R52"/>
    <mergeCell ref="S20:U20"/>
    <mergeCell ref="V16:AA16"/>
    <mergeCell ref="S21:U21"/>
    <mergeCell ref="V21:AA21"/>
    <mergeCell ref="S22:U22"/>
    <mergeCell ref="V18:AA18"/>
    <mergeCell ref="S27:AJ27"/>
    <mergeCell ref="S28:U28"/>
    <mergeCell ref="V24:AA24"/>
    <mergeCell ref="AB24:AJ26"/>
    <mergeCell ref="S29:U29"/>
    <mergeCell ref="V29:AA29"/>
    <mergeCell ref="S30:U30"/>
    <mergeCell ref="V26:AA26"/>
    <mergeCell ref="S35:AJ35"/>
    <mergeCell ref="S36:U36"/>
    <mergeCell ref="S23:AJ23"/>
    <mergeCell ref="S24:U24"/>
    <mergeCell ref="V34:AA34"/>
    <mergeCell ref="V20:AA20"/>
    <mergeCell ref="A46:L46"/>
    <mergeCell ref="A1:F1"/>
    <mergeCell ref="G1:L1"/>
    <mergeCell ref="M1:R1"/>
    <mergeCell ref="A2:R2"/>
    <mergeCell ref="A5:B5"/>
    <mergeCell ref="C5:E5"/>
    <mergeCell ref="F5:G5"/>
    <mergeCell ref="I5:J5"/>
    <mergeCell ref="K5:L5"/>
    <mergeCell ref="M5:R5"/>
    <mergeCell ref="C6:E6"/>
    <mergeCell ref="F6:G6"/>
    <mergeCell ref="I6:J6"/>
    <mergeCell ref="K6:L6"/>
    <mergeCell ref="M6:R6"/>
    <mergeCell ref="A3:B3"/>
    <mergeCell ref="C3:E3"/>
    <mergeCell ref="F3:G3"/>
    <mergeCell ref="I3:J3"/>
    <mergeCell ref="K3:L3"/>
    <mergeCell ref="M3:R3"/>
    <mergeCell ref="A4:B4"/>
    <mergeCell ref="C4:E4"/>
    <mergeCell ref="F4:G4"/>
    <mergeCell ref="I4:J4"/>
    <mergeCell ref="K4:L4"/>
    <mergeCell ref="M4:R4"/>
    <mergeCell ref="A6:B6"/>
    <mergeCell ref="C8:E8"/>
    <mergeCell ref="F8:G8"/>
    <mergeCell ref="I8:J8"/>
    <mergeCell ref="K8:L8"/>
    <mergeCell ref="M8:R8"/>
    <mergeCell ref="A7:B7"/>
    <mergeCell ref="C7:E7"/>
    <mergeCell ref="F7:G7"/>
    <mergeCell ref="I7:J7"/>
    <mergeCell ref="K7:L7"/>
    <mergeCell ref="M7:R7"/>
    <mergeCell ref="A8:B8"/>
    <mergeCell ref="M11:R11"/>
    <mergeCell ref="M9:R9"/>
    <mergeCell ref="A9:B9"/>
    <mergeCell ref="C9:E9"/>
    <mergeCell ref="F9:G9"/>
    <mergeCell ref="I9:J9"/>
    <mergeCell ref="K9:L9"/>
    <mergeCell ref="A10:B10"/>
    <mergeCell ref="C10:E10"/>
    <mergeCell ref="F10:G10"/>
    <mergeCell ref="I10:J10"/>
    <mergeCell ref="K10:L10"/>
    <mergeCell ref="M10:R10"/>
    <mergeCell ref="A11:B11"/>
    <mergeCell ref="C11:E11"/>
    <mergeCell ref="F11:G11"/>
    <mergeCell ref="M46:R46"/>
    <mergeCell ref="AK3:BB52"/>
    <mergeCell ref="BC1:BH1"/>
    <mergeCell ref="BI1:BN1"/>
    <mergeCell ref="BO1:BT1"/>
    <mergeCell ref="BC2:BT2"/>
    <mergeCell ref="S34:U34"/>
    <mergeCell ref="V30:AA30"/>
    <mergeCell ref="S39:AJ39"/>
    <mergeCell ref="S40:U40"/>
    <mergeCell ref="V40:AA40"/>
    <mergeCell ref="AB40:AJ42"/>
    <mergeCell ref="S41:U41"/>
    <mergeCell ref="V41:AA41"/>
    <mergeCell ref="S42:U42"/>
    <mergeCell ref="V42:AA42"/>
    <mergeCell ref="S37:U37"/>
    <mergeCell ref="V32:AA32"/>
    <mergeCell ref="AB32:AJ34"/>
    <mergeCell ref="V37:AA37"/>
    <mergeCell ref="A18:R18"/>
    <mergeCell ref="I11:J11"/>
    <mergeCell ref="K11:L11"/>
    <mergeCell ref="A15:B15"/>
    <mergeCell ref="A17:B17"/>
    <mergeCell ref="C17:E17"/>
    <mergeCell ref="F17:G17"/>
    <mergeCell ref="I17:J17"/>
    <mergeCell ref="K17:L17"/>
    <mergeCell ref="M17:R17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</mergeCell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Q25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53" bestFit="1" customWidth="1"/>
    <col min="2" max="2" width="13.1796875" style="53" customWidth="1"/>
    <col min="3" max="4" width="14.7265625" style="53" customWidth="1"/>
    <col min="5" max="5" width="9.81640625" style="53" bestFit="1" customWidth="1"/>
    <col min="6" max="6" width="10.7265625" style="53" customWidth="1"/>
    <col min="7" max="7" width="13" style="53" bestFit="1" customWidth="1"/>
    <col min="8" max="8" width="12.7265625" style="53" bestFit="1" customWidth="1"/>
    <col min="9" max="9" width="10.453125" style="53" bestFit="1" customWidth="1"/>
    <col min="10" max="10" width="10.453125" style="53" customWidth="1"/>
    <col min="11" max="11" width="9.26953125" style="53" customWidth="1"/>
    <col min="12" max="15" width="13.1796875" style="53" customWidth="1"/>
    <col min="16" max="16" width="10.26953125" style="53" bestFit="1" customWidth="1"/>
    <col min="17" max="16384" width="9.1796875" style="54"/>
  </cols>
  <sheetData>
    <row r="1" spans="1:17" x14ac:dyDescent="0.4">
      <c r="A1" s="52" t="s">
        <v>1</v>
      </c>
      <c r="B1" s="52" t="s">
        <v>17</v>
      </c>
      <c r="C1" s="52" t="s">
        <v>102</v>
      </c>
      <c r="D1" s="52" t="s">
        <v>103</v>
      </c>
      <c r="E1" s="52" t="s">
        <v>104</v>
      </c>
      <c r="F1" s="52" t="s">
        <v>18</v>
      </c>
      <c r="G1" s="52" t="s">
        <v>133</v>
      </c>
      <c r="H1" s="52" t="s">
        <v>134</v>
      </c>
      <c r="I1" s="52" t="s">
        <v>135</v>
      </c>
      <c r="J1" s="52" t="s">
        <v>224</v>
      </c>
      <c r="K1" s="52" t="s">
        <v>105</v>
      </c>
      <c r="L1" s="52" t="s">
        <v>212</v>
      </c>
      <c r="M1" s="52" t="s">
        <v>96</v>
      </c>
      <c r="N1" s="52" t="s">
        <v>204</v>
      </c>
      <c r="O1" s="52" t="s">
        <v>97</v>
      </c>
    </row>
    <row r="2" spans="1:17" x14ac:dyDescent="0.4">
      <c r="A2" s="55"/>
      <c r="B2" s="55"/>
      <c r="C2" s="55"/>
      <c r="D2" s="55"/>
      <c r="E2" s="55"/>
      <c r="F2" s="55"/>
      <c r="G2" s="55"/>
      <c r="H2" s="68" t="str">
        <f>IF(E2&lt;&gt;"",(E2/G2)/24,"")</f>
        <v/>
      </c>
      <c r="I2" s="68" t="str">
        <f t="shared" ref="I2:I9" si="0">IF(E2&lt;&gt;"",IF(J1="",H2+I1,H2),"")</f>
        <v/>
      </c>
      <c r="J2" s="85"/>
      <c r="K2" s="55"/>
      <c r="L2" s="57" t="str">
        <f>IF(E2&lt;&gt;"",ROUND(((((H2*24)*60))*K2)+'Fuel Planning'!G9+'Fuel Planning'!G10+'Fuel Planning'!C11,-1),"")</f>
        <v/>
      </c>
      <c r="M2" s="57" t="str">
        <f>IF(E2&lt;&gt;"",((L24-N22)-L2)+N2,"")</f>
        <v/>
      </c>
      <c r="N2" s="55"/>
      <c r="O2" s="57" t="str">
        <f>IF(E2&lt;&gt;"",'Fuel Planning'!C22-ROUTE!L2+N2,"")</f>
        <v/>
      </c>
      <c r="P2" s="66" t="s">
        <v>211</v>
      </c>
    </row>
    <row r="3" spans="1:17" x14ac:dyDescent="0.4">
      <c r="A3" s="58"/>
      <c r="B3" s="58"/>
      <c r="C3" s="58"/>
      <c r="D3" s="58"/>
      <c r="E3" s="58"/>
      <c r="F3" s="58"/>
      <c r="G3" s="58"/>
      <c r="H3" s="68" t="str">
        <f t="shared" ref="H3" si="1">IF(E3&lt;&gt;"",(E3/G3)/24,"")</f>
        <v/>
      </c>
      <c r="I3" s="68" t="str">
        <f t="shared" si="0"/>
        <v/>
      </c>
      <c r="J3" s="87"/>
      <c r="K3" s="58"/>
      <c r="L3" s="57" t="str">
        <f>IF(E3&lt;&gt;"",ROUND(((H3*24)*60)*K3,-1),"")</f>
        <v/>
      </c>
      <c r="M3" s="57" t="str">
        <f t="shared" ref="M3:M9" si="2">IF(E3&lt;&gt;"",((M2-L3))+N3,"")</f>
        <v/>
      </c>
      <c r="N3" s="58"/>
      <c r="O3" s="57" t="str">
        <f t="shared" ref="O3:O9" si="3">IF(E3&lt;&gt;"",O2-L3+N3,"")</f>
        <v/>
      </c>
    </row>
    <row r="4" spans="1:17" x14ac:dyDescent="0.4">
      <c r="A4" s="55"/>
      <c r="B4" s="55"/>
      <c r="C4" s="55"/>
      <c r="D4" s="55"/>
      <c r="E4" s="55"/>
      <c r="F4" s="55"/>
      <c r="G4" s="55"/>
      <c r="H4" s="68" t="str">
        <f>IF(E4&lt;&gt;"",(E4/G4)/24,"")</f>
        <v/>
      </c>
      <c r="I4" s="68" t="str">
        <f t="shared" si="0"/>
        <v/>
      </c>
      <c r="J4" s="85"/>
      <c r="K4" s="55"/>
      <c r="L4" s="57" t="str">
        <f>IF(E4&lt;&gt;"",ROUND(((((H4*24)*60))*K4)+'Fuel Planning'!G9+'Fuel Planning'!G10+'Fuel Planning'!C11,-1),"")</f>
        <v/>
      </c>
      <c r="M4" s="57" t="str">
        <f t="shared" si="2"/>
        <v/>
      </c>
      <c r="N4" s="55"/>
      <c r="O4" s="57" t="str">
        <f t="shared" si="3"/>
        <v/>
      </c>
    </row>
    <row r="5" spans="1:17" x14ac:dyDescent="0.4">
      <c r="A5" s="58"/>
      <c r="B5" s="58"/>
      <c r="C5" s="58"/>
      <c r="D5" s="58"/>
      <c r="E5" s="58"/>
      <c r="F5" s="58"/>
      <c r="G5" s="58"/>
      <c r="H5" s="68" t="str">
        <f t="shared" ref="H5:H19" si="4">IF(E5&lt;&gt;"",(E5/G5)/24,"")</f>
        <v/>
      </c>
      <c r="I5" s="68" t="str">
        <f t="shared" si="0"/>
        <v/>
      </c>
      <c r="J5" s="87"/>
      <c r="K5" s="58"/>
      <c r="L5" s="57" t="str">
        <f>IF(E5&lt;&gt;"",ROUND(((H5*24)*60)*K5,-1),"")</f>
        <v/>
      </c>
      <c r="M5" s="57" t="str">
        <f t="shared" si="2"/>
        <v/>
      </c>
      <c r="N5" s="58"/>
      <c r="O5" s="57" t="str">
        <f t="shared" si="3"/>
        <v/>
      </c>
    </row>
    <row r="6" spans="1:17" x14ac:dyDescent="0.4">
      <c r="A6" s="55"/>
      <c r="B6" s="55"/>
      <c r="C6" s="55"/>
      <c r="D6" s="55"/>
      <c r="E6" s="55"/>
      <c r="F6" s="55"/>
      <c r="G6" s="55"/>
      <c r="H6" s="68" t="str">
        <f t="shared" si="4"/>
        <v/>
      </c>
      <c r="I6" s="68" t="str">
        <f t="shared" si="0"/>
        <v/>
      </c>
      <c r="J6" s="85"/>
      <c r="K6" s="55"/>
      <c r="L6" s="57" t="str">
        <f>IF(E6&lt;&gt;"",ROUND(((H6*24)*60)*K6,-1),"")</f>
        <v/>
      </c>
      <c r="M6" s="57" t="str">
        <f t="shared" si="2"/>
        <v/>
      </c>
      <c r="N6" s="55"/>
      <c r="O6" s="57" t="str">
        <f t="shared" si="3"/>
        <v/>
      </c>
      <c r="Q6" s="84"/>
    </row>
    <row r="7" spans="1:17" x14ac:dyDescent="0.4">
      <c r="A7" s="58"/>
      <c r="B7" s="58"/>
      <c r="C7" s="58"/>
      <c r="D7" s="58"/>
      <c r="E7" s="58"/>
      <c r="F7" s="58"/>
      <c r="G7" s="58"/>
      <c r="H7" s="68" t="str">
        <f t="shared" si="4"/>
        <v/>
      </c>
      <c r="I7" s="68" t="str">
        <f t="shared" si="0"/>
        <v/>
      </c>
      <c r="J7" s="87"/>
      <c r="K7" s="58"/>
      <c r="L7" s="57" t="str">
        <f>IF(E7&lt;&gt;"",ROUND(((H7*24)*60)*K7,-1),"")</f>
        <v/>
      </c>
      <c r="M7" s="57" t="str">
        <f t="shared" si="2"/>
        <v/>
      </c>
      <c r="N7" s="58"/>
      <c r="O7" s="57" t="str">
        <f t="shared" si="3"/>
        <v/>
      </c>
    </row>
    <row r="8" spans="1:17" x14ac:dyDescent="0.4">
      <c r="A8" s="55"/>
      <c r="B8" s="55"/>
      <c r="C8" s="55"/>
      <c r="D8" s="55"/>
      <c r="E8" s="55"/>
      <c r="F8" s="55"/>
      <c r="G8" s="55"/>
      <c r="H8" s="68" t="str">
        <f t="shared" si="4"/>
        <v/>
      </c>
      <c r="I8" s="68" t="str">
        <f t="shared" si="0"/>
        <v/>
      </c>
      <c r="J8" s="85"/>
      <c r="K8" s="55"/>
      <c r="L8" s="57" t="str">
        <f>IF(E8&lt;&gt;"",ROUND(((H8*24)*60)*K8,-1),"")</f>
        <v/>
      </c>
      <c r="M8" s="57" t="str">
        <f t="shared" si="2"/>
        <v/>
      </c>
      <c r="N8" s="55"/>
      <c r="O8" s="57" t="str">
        <f t="shared" si="3"/>
        <v/>
      </c>
    </row>
    <row r="9" spans="1:17" x14ac:dyDescent="0.4">
      <c r="A9" s="59"/>
      <c r="B9" s="59"/>
      <c r="C9" s="59"/>
      <c r="D9" s="59"/>
      <c r="E9" s="59"/>
      <c r="F9" s="59"/>
      <c r="G9" s="59"/>
      <c r="H9" s="70" t="str">
        <f t="shared" si="4"/>
        <v/>
      </c>
      <c r="I9" s="69" t="str">
        <f t="shared" si="0"/>
        <v/>
      </c>
      <c r="J9" s="88"/>
      <c r="K9" s="59"/>
      <c r="L9" s="60" t="str">
        <f>IF(E9&lt;&gt;"",ROUND(((H9*24)*60)*K9,-1),"")</f>
        <v/>
      </c>
      <c r="M9" s="57" t="str">
        <f t="shared" si="2"/>
        <v/>
      </c>
      <c r="N9" s="59"/>
      <c r="O9" s="60" t="str">
        <f t="shared" si="3"/>
        <v/>
      </c>
    </row>
    <row r="10" spans="1:17" x14ac:dyDescent="0.4">
      <c r="A10" s="55"/>
      <c r="B10" s="55"/>
      <c r="C10" s="55"/>
      <c r="D10" s="55"/>
      <c r="E10" s="55"/>
      <c r="F10" s="55"/>
      <c r="G10" s="55"/>
      <c r="H10" s="68"/>
      <c r="I10" s="68" t="str">
        <f>IF(E10&lt;&gt;"",IF(J9="",I9+H10,I9-I9),"")</f>
        <v/>
      </c>
      <c r="J10" s="85"/>
      <c r="K10" s="55"/>
      <c r="L10" s="57"/>
      <c r="M10" s="57"/>
      <c r="N10" s="55"/>
      <c r="O10" s="57"/>
    </row>
    <row r="11" spans="1:17" x14ac:dyDescent="0.4">
      <c r="A11" s="58"/>
      <c r="B11" s="58"/>
      <c r="C11" s="58"/>
      <c r="D11" s="58"/>
      <c r="E11" s="58"/>
      <c r="F11" s="58"/>
      <c r="G11" s="58"/>
      <c r="H11" s="69"/>
      <c r="I11" s="68" t="str">
        <f>IF(E11&lt;&gt;"",IF(J10="",I10+H11,I10-I10),"")</f>
        <v/>
      </c>
      <c r="J11" s="88"/>
      <c r="K11" s="59"/>
      <c r="L11" s="60"/>
      <c r="M11" s="57"/>
      <c r="N11" s="59"/>
      <c r="O11" s="57"/>
    </row>
    <row r="12" spans="1:17" x14ac:dyDescent="0.4">
      <c r="A12" s="55"/>
      <c r="B12" s="55"/>
      <c r="C12" s="55"/>
      <c r="D12" s="55"/>
      <c r="E12" s="55"/>
      <c r="F12" s="55"/>
      <c r="G12" s="55"/>
      <c r="H12" s="68"/>
      <c r="I12" s="68" t="str">
        <f>IF(E12&lt;&gt;"",IF(J11="",I11+H12,I11-I11),"")</f>
        <v/>
      </c>
      <c r="J12" s="85"/>
      <c r="K12" s="55"/>
      <c r="L12" s="57"/>
      <c r="M12" s="57"/>
      <c r="N12" s="55"/>
      <c r="O12" s="57"/>
    </row>
    <row r="13" spans="1:17" x14ac:dyDescent="0.4">
      <c r="A13" s="58"/>
      <c r="B13" s="58"/>
      <c r="C13" s="58"/>
      <c r="D13" s="58"/>
      <c r="E13" s="58"/>
      <c r="F13" s="58"/>
      <c r="G13" s="58"/>
      <c r="H13" s="69"/>
      <c r="I13" s="68" t="str">
        <f>IF(E13&lt;&gt;"",IF(J12="",I12+H13,I12-I12),"")</f>
        <v/>
      </c>
      <c r="J13" s="88"/>
      <c r="K13" s="59"/>
      <c r="L13" s="60"/>
      <c r="M13" s="57"/>
      <c r="N13" s="59"/>
      <c r="O13" s="57"/>
    </row>
    <row r="14" spans="1:17" x14ac:dyDescent="0.4">
      <c r="A14" s="55"/>
      <c r="B14" s="55"/>
      <c r="C14" s="55"/>
      <c r="D14" s="55"/>
      <c r="E14" s="55"/>
      <c r="F14" s="55"/>
      <c r="G14" s="55"/>
      <c r="H14" s="68"/>
      <c r="I14" s="68" t="str">
        <f>IF(E14&lt;&gt;"",IF(J13="",I13+H14,I13-I13),"")</f>
        <v/>
      </c>
      <c r="J14" s="85"/>
      <c r="K14" s="55"/>
      <c r="L14" s="57"/>
      <c r="M14" s="57"/>
      <c r="N14" s="55"/>
      <c r="O14" s="57"/>
    </row>
    <row r="15" spans="1:17" x14ac:dyDescent="0.4">
      <c r="A15" s="59"/>
      <c r="B15" s="59"/>
      <c r="C15" s="59"/>
      <c r="D15" s="59"/>
      <c r="E15" s="59"/>
      <c r="F15" s="59"/>
      <c r="G15" s="59"/>
      <c r="H15" s="71" t="str">
        <f t="shared" si="4"/>
        <v/>
      </c>
      <c r="I15" s="69" t="str">
        <f>IF(E15&lt;&gt;"",IF(J14="",H15+I9,H15),"")</f>
        <v/>
      </c>
      <c r="J15" s="89"/>
      <c r="K15" s="59"/>
      <c r="L15" s="60" t="str">
        <f>IF(E15&lt;&gt;"",ROUND(((H15*24)*60)*K15,-1),"")</f>
        <v/>
      </c>
      <c r="M15" s="60" t="str">
        <f>IF(E15&lt;&gt;"",(M9-L15)+N15,"")</f>
        <v/>
      </c>
      <c r="N15" s="59"/>
      <c r="O15" s="60" t="str">
        <f>IF(E15&lt;&gt;"",O9-L15+N15,"")</f>
        <v/>
      </c>
    </row>
    <row r="16" spans="1:17" x14ac:dyDescent="0.4">
      <c r="A16" s="55"/>
      <c r="B16" s="55"/>
      <c r="C16" s="55"/>
      <c r="D16" s="55"/>
      <c r="E16" s="61"/>
      <c r="F16" s="61"/>
      <c r="G16" s="61"/>
      <c r="H16" s="69"/>
      <c r="I16" s="68" t="str">
        <f>IF(E16&lt;&gt;"",IF(J15="",I15+H16,I15-I15),"")</f>
        <v/>
      </c>
      <c r="J16" s="86"/>
      <c r="K16" s="61"/>
      <c r="L16" s="60"/>
      <c r="M16" s="57"/>
      <c r="N16" s="61"/>
      <c r="O16" s="57"/>
    </row>
    <row r="17" spans="1:16" x14ac:dyDescent="0.4">
      <c r="A17" s="58"/>
      <c r="B17" s="58"/>
      <c r="C17" s="58"/>
      <c r="D17" s="58"/>
      <c r="E17" s="58"/>
      <c r="F17" s="58"/>
      <c r="G17" s="58"/>
      <c r="H17" s="68" t="str">
        <f t="shared" si="4"/>
        <v/>
      </c>
      <c r="I17" s="68" t="str">
        <f>IF(E17&lt;&gt;"",IF(J16="",H17+I15,H17),"")</f>
        <v/>
      </c>
      <c r="J17" s="87"/>
      <c r="K17" s="58"/>
      <c r="L17" s="57" t="str">
        <f>IF(E17&lt;&gt;"",ROUND(((H17*24)*60)*K17,-1),"")</f>
        <v/>
      </c>
      <c r="M17" s="57" t="str">
        <f>IF(E17&lt;&gt;"",(M15-L17)+N17,"")</f>
        <v/>
      </c>
      <c r="N17" s="58"/>
      <c r="O17" s="57" t="str">
        <f>IF(E17&lt;&gt;"",O15-L17+N17,"")</f>
        <v/>
      </c>
    </row>
    <row r="18" spans="1:16" x14ac:dyDescent="0.4">
      <c r="A18" s="55"/>
      <c r="B18" s="55"/>
      <c r="C18" s="55"/>
      <c r="D18" s="55"/>
      <c r="E18" s="55"/>
      <c r="F18" s="55"/>
      <c r="G18" s="55"/>
      <c r="H18" s="68" t="str">
        <f t="shared" si="4"/>
        <v/>
      </c>
      <c r="I18" s="68" t="str">
        <f>IF(E18&lt;&gt;"",IF(J17="",H18+I17,H18),"")</f>
        <v/>
      </c>
      <c r="J18" s="85"/>
      <c r="K18" s="55"/>
      <c r="L18" s="57" t="str">
        <f>IF(E18&lt;&gt;"",ROUND(((H18*24)*60)*K18,-1),"")</f>
        <v/>
      </c>
      <c r="M18" s="57" t="str">
        <f>IF(E18&lt;&gt;"",(M17-L18)+N18,"")</f>
        <v/>
      </c>
      <c r="N18" s="55"/>
      <c r="O18" s="57" t="str">
        <f>IF(E18&lt;&gt;"",O17-L18+N18,"")</f>
        <v/>
      </c>
    </row>
    <row r="19" spans="1:16" x14ac:dyDescent="0.4">
      <c r="A19" s="58"/>
      <c r="B19" s="58"/>
      <c r="C19" s="58"/>
      <c r="D19" s="58"/>
      <c r="E19" s="58"/>
      <c r="F19" s="58"/>
      <c r="G19" s="58"/>
      <c r="H19" s="68" t="str">
        <f t="shared" si="4"/>
        <v/>
      </c>
      <c r="I19" s="68" t="str">
        <f>IF(E19&lt;&gt;"",IF(J18="",H19+I18,H19),"")</f>
        <v/>
      </c>
      <c r="J19" s="87"/>
      <c r="K19" s="58"/>
      <c r="L19" s="57" t="str">
        <f>IF(E19&lt;&gt;"",ROUND(((H19*24)*60)*K19,-1),"")</f>
        <v/>
      </c>
      <c r="M19" s="57" t="str">
        <f>IF(E19&lt;&gt;"",(M18-L19)+N19,"")</f>
        <v/>
      </c>
      <c r="N19" s="58"/>
      <c r="O19" s="57" t="str">
        <f>IF(E19&lt;&gt;"",O18-L19+N19,"")</f>
        <v/>
      </c>
    </row>
    <row r="20" spans="1:16" x14ac:dyDescent="0.4">
      <c r="A20" s="55"/>
      <c r="B20" s="55"/>
      <c r="C20" s="55"/>
      <c r="D20" s="55"/>
      <c r="E20" s="55"/>
      <c r="F20" s="55"/>
      <c r="G20" s="55"/>
      <c r="H20" s="68" t="str">
        <f>IF(E20&lt;&gt;"",(E20/G20)/24,"")</f>
        <v/>
      </c>
      <c r="I20" s="68" t="str">
        <f>IF(E20&lt;&gt;"",IF(J19="",H20+I18,H20),"")</f>
        <v/>
      </c>
      <c r="J20" s="85"/>
      <c r="K20" s="55"/>
      <c r="L20" s="57" t="str">
        <f>IF(E20&lt;&gt;"",ROUND(((H20*24)*60)*K20,-1),"")</f>
        <v/>
      </c>
      <c r="M20" s="57" t="str">
        <f>IF(E20&lt;&gt;"",(M19-L20)+N20,"")</f>
        <v/>
      </c>
      <c r="N20" s="55"/>
      <c r="O20" s="57" t="str">
        <f>IF(E20&lt;&gt;"",O19-L20+N20,"")</f>
        <v/>
      </c>
    </row>
    <row r="21" spans="1:16" x14ac:dyDescent="0.4">
      <c r="A21" s="58"/>
      <c r="B21" s="58"/>
      <c r="C21" s="58"/>
      <c r="D21" s="58"/>
      <c r="E21" s="58"/>
      <c r="F21" s="58"/>
      <c r="G21" s="58"/>
      <c r="H21" s="68" t="str">
        <f>IF(E21&lt;&gt;"",(E21/G21)/24,"")</f>
        <v/>
      </c>
      <c r="I21" s="68" t="str">
        <f>IF(E21&lt;&gt;"",IF(J20="",I20+H21,I20-I20),"")</f>
        <v/>
      </c>
      <c r="J21" s="87"/>
      <c r="K21" s="58"/>
      <c r="L21" s="57" t="str">
        <f>IF(E21&lt;&gt;"",ROUND(((H21*24)*60)*K21,-1),"")</f>
        <v/>
      </c>
      <c r="M21" s="57" t="str">
        <f>IF(E21&lt;&gt;"",(M20-L21)+N21,"")</f>
        <v/>
      </c>
      <c r="N21" s="58"/>
      <c r="O21" s="57" t="str">
        <f>IF(E21&lt;&gt;"",O20-L21+N21,"")</f>
        <v/>
      </c>
    </row>
    <row r="22" spans="1:16" x14ac:dyDescent="0.4">
      <c r="D22" s="62" t="s">
        <v>40</v>
      </c>
      <c r="E22" s="57">
        <f>SUM(E4:E20)</f>
        <v>0</v>
      </c>
      <c r="G22" s="62" t="s">
        <v>40</v>
      </c>
      <c r="H22" s="56">
        <f>SUM(H4:H20)</f>
        <v>0</v>
      </c>
      <c r="I22" s="63"/>
      <c r="J22" s="63"/>
      <c r="K22" s="62" t="s">
        <v>40</v>
      </c>
      <c r="L22" s="57">
        <f>SUM(L2:L21)</f>
        <v>0</v>
      </c>
      <c r="M22" s="62" t="s">
        <v>40</v>
      </c>
      <c r="N22" s="57">
        <f>SUM(N2:N20)</f>
        <v>0</v>
      </c>
      <c r="O22" s="77"/>
    </row>
    <row r="23" spans="1:16" x14ac:dyDescent="0.4">
      <c r="B23" s="66" t="s">
        <v>108</v>
      </c>
    </row>
    <row r="24" spans="1:16" x14ac:dyDescent="0.4">
      <c r="B24" s="66" t="s">
        <v>109</v>
      </c>
      <c r="K24" s="64" t="s">
        <v>223</v>
      </c>
      <c r="L24" s="57">
        <f>L22+'Fuel Planning'!C6</f>
        <v>900</v>
      </c>
      <c r="P24" s="65"/>
    </row>
    <row r="25" spans="1:16" x14ac:dyDescent="0.4">
      <c r="G25" s="62" t="s">
        <v>214</v>
      </c>
      <c r="H25" s="83">
        <f>SUM(H5:H15)</f>
        <v>0</v>
      </c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205" t="s">
        <v>83</v>
      </c>
      <c r="C2" s="206"/>
      <c r="D2" s="207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49">
        <v>60</v>
      </c>
      <c r="D4" s="4" t="s">
        <v>225</v>
      </c>
      <c r="E4"/>
      <c r="F4"/>
      <c r="G4"/>
    </row>
    <row r="5" spans="1:10" x14ac:dyDescent="0.35">
      <c r="A5"/>
      <c r="B5" s="2" t="s">
        <v>22</v>
      </c>
      <c r="C5" s="50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0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0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0">
        <v>10</v>
      </c>
      <c r="D8" s="5" t="s">
        <v>84</v>
      </c>
      <c r="E8" s="50">
        <v>150</v>
      </c>
      <c r="F8" t="s">
        <v>85</v>
      </c>
      <c r="G8"/>
    </row>
    <row r="9" spans="1:10" x14ac:dyDescent="0.35">
      <c r="A9"/>
      <c r="B9" s="7" t="s">
        <v>207</v>
      </c>
      <c r="C9" s="50">
        <v>5</v>
      </c>
      <c r="D9" s="5" t="s">
        <v>84</v>
      </c>
      <c r="E9" s="50">
        <v>170</v>
      </c>
      <c r="F9" t="s">
        <v>208</v>
      </c>
      <c r="G9" s="8">
        <f>E9*C9</f>
        <v>850</v>
      </c>
      <c r="H9" t="s">
        <v>21</v>
      </c>
    </row>
    <row r="10" spans="1:10" x14ac:dyDescent="0.35">
      <c r="A10"/>
      <c r="B10" s="7" t="s">
        <v>209</v>
      </c>
      <c r="C10" s="50">
        <v>0</v>
      </c>
      <c r="D10" s="75" t="s">
        <v>84</v>
      </c>
      <c r="E10" s="50">
        <v>120</v>
      </c>
      <c r="F10" t="s">
        <v>208</v>
      </c>
      <c r="G10" s="8">
        <f>E10*C10</f>
        <v>0</v>
      </c>
    </row>
    <row r="11" spans="1:10" x14ac:dyDescent="0.35">
      <c r="A11"/>
      <c r="B11" s="7" t="s">
        <v>210</v>
      </c>
      <c r="C11" s="50">
        <v>300</v>
      </c>
      <c r="D11" s="5"/>
      <c r="E11" s="76"/>
      <c r="F11"/>
      <c r="G11"/>
    </row>
    <row r="12" spans="1:10" ht="15" thickBot="1" x14ac:dyDescent="0.4"/>
    <row r="13" spans="1:10" ht="15.5" thickTop="1" thickBot="1" x14ac:dyDescent="0.4">
      <c r="B13" s="205" t="s">
        <v>25</v>
      </c>
      <c r="C13" s="206"/>
      <c r="D13" s="207"/>
    </row>
    <row r="14" spans="1:10" ht="23.25" customHeight="1" thickTop="1" x14ac:dyDescent="0.35">
      <c r="J14" s="40"/>
    </row>
    <row r="15" spans="1:10" x14ac:dyDescent="0.35">
      <c r="B15" s="47" t="s">
        <v>4</v>
      </c>
      <c r="C15" s="8">
        <f>((C4*(C5/10))+C6)</f>
        <v>1500</v>
      </c>
      <c r="D15" t="s">
        <v>21</v>
      </c>
    </row>
    <row r="16" spans="1:10" x14ac:dyDescent="0.35">
      <c r="B16" s="47" t="s">
        <v>3</v>
      </c>
      <c r="C16" s="9">
        <f>C15+C7</f>
        <v>2000</v>
      </c>
      <c r="D16" t="s">
        <v>21</v>
      </c>
    </row>
    <row r="17" spans="2:10" x14ac:dyDescent="0.35">
      <c r="B17" s="47" t="s">
        <v>2</v>
      </c>
      <c r="C17" s="10">
        <f>C16+(C8*E8)</f>
        <v>3500</v>
      </c>
      <c r="D17" t="s">
        <v>21</v>
      </c>
    </row>
    <row r="18" spans="2:10" x14ac:dyDescent="0.35">
      <c r="B18" s="47" t="s">
        <v>96</v>
      </c>
      <c r="C18" s="10">
        <f>ROUTE!L22+'Fuel Planning'!C6</f>
        <v>900</v>
      </c>
      <c r="D18" s="40" t="s">
        <v>110</v>
      </c>
      <c r="E18" s="46"/>
    </row>
    <row r="20" spans="2:10" x14ac:dyDescent="0.35">
      <c r="B20" s="34" t="s">
        <v>205</v>
      </c>
      <c r="C20" s="36">
        <f>IF((C18-11700)&lt;0,0,C18-C22)</f>
        <v>0</v>
      </c>
      <c r="D20" t="s">
        <v>21</v>
      </c>
    </row>
    <row r="22" spans="2:10" x14ac:dyDescent="0.35">
      <c r="B22" s="47" t="s">
        <v>90</v>
      </c>
      <c r="C22" s="51">
        <v>7700</v>
      </c>
      <c r="D22" t="s">
        <v>93</v>
      </c>
      <c r="F22" s="45"/>
      <c r="G22" s="5"/>
    </row>
    <row r="23" spans="2:10" x14ac:dyDescent="0.35">
      <c r="B23" s="47" t="s">
        <v>206</v>
      </c>
      <c r="C23" s="51">
        <f>ROUTE!N22</f>
        <v>0</v>
      </c>
      <c r="F23" s="45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4" t="s">
        <v>92</v>
      </c>
      <c r="C25" s="8">
        <f>(C24/E8)+C8</f>
        <v>55.333333333333336</v>
      </c>
      <c r="D25" s="40" t="s">
        <v>95</v>
      </c>
      <c r="I25" s="41"/>
      <c r="J25" s="41"/>
    </row>
    <row r="27" spans="2:10" x14ac:dyDescent="0.35">
      <c r="B27" s="2" t="s">
        <v>87</v>
      </c>
      <c r="C27" s="35">
        <f>13977+C22</f>
        <v>21677</v>
      </c>
    </row>
    <row r="37" spans="7:7" x14ac:dyDescent="0.35">
      <c r="G37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5.5" x14ac:dyDescent="0.35">
      <c r="A2" s="15" t="s">
        <v>28</v>
      </c>
      <c r="D2" s="208" t="s">
        <v>29</v>
      </c>
      <c r="E2" s="208"/>
      <c r="F2" s="208"/>
      <c r="G2" s="208"/>
      <c r="H2" s="208"/>
      <c r="I2" s="208"/>
      <c r="J2" s="208"/>
      <c r="K2" s="208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3" t="s">
        <v>37</v>
      </c>
      <c r="I5" s="33" t="s">
        <v>88</v>
      </c>
      <c r="J5" s="30"/>
      <c r="K5" s="30"/>
      <c r="L5" s="30"/>
    </row>
    <row r="6" spans="1:18" ht="19" thickBot="1" x14ac:dyDescent="0.5">
      <c r="H6" s="43">
        <f>SUM(B5,E9,E13,E20,E27,E38,E52,E62)</f>
        <v>30431</v>
      </c>
      <c r="I6" s="39">
        <v>31086</v>
      </c>
      <c r="J6" s="31"/>
      <c r="K6" s="31"/>
      <c r="L6" s="32"/>
    </row>
    <row r="7" spans="1:18" x14ac:dyDescent="0.35">
      <c r="A7" s="18" t="s">
        <v>38</v>
      </c>
      <c r="B7" s="12">
        <v>1</v>
      </c>
      <c r="D7" s="20">
        <v>7700</v>
      </c>
      <c r="E7" s="44">
        <f t="shared" ref="E7:E61" si="0">D7*B7</f>
        <v>7700</v>
      </c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3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12">
        <f>I6-H6</f>
        <v>655</v>
      </c>
    </row>
    <row r="10" spans="1:18" x14ac:dyDescent="0.35">
      <c r="A10" s="25"/>
      <c r="E10" s="25"/>
      <c r="F10" s="25"/>
    </row>
    <row r="11" spans="1:18" x14ac:dyDescent="0.35">
      <c r="A11" s="18" t="s">
        <v>41</v>
      </c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12">
        <f>7758+4006</f>
        <v>11764</v>
      </c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</row>
    <row r="14" spans="1:18" x14ac:dyDescent="0.35">
      <c r="A14" s="25"/>
      <c r="E14" s="25"/>
      <c r="F14" s="25"/>
      <c r="K14" s="14"/>
    </row>
    <row r="15" spans="1:18" x14ac:dyDescent="0.35">
      <c r="A15" s="18" t="s">
        <v>43</v>
      </c>
      <c r="I15" s="209"/>
      <c r="J15" s="14"/>
      <c r="K15" s="14"/>
      <c r="L15" s="14"/>
      <c r="M15" s="14"/>
      <c r="N15" s="14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209"/>
      <c r="K16" s="210"/>
      <c r="L16" s="26"/>
      <c r="M16" s="26"/>
      <c r="N16" s="26"/>
    </row>
    <row r="17" spans="1:11" x14ac:dyDescent="0.35">
      <c r="A17" s="12" t="s">
        <v>45</v>
      </c>
      <c r="B17" s="12">
        <v>144</v>
      </c>
      <c r="D17" s="20"/>
      <c r="E17" s="12">
        <f t="shared" si="0"/>
        <v>0</v>
      </c>
      <c r="F17" s="12">
        <f>C17*D17</f>
        <v>0</v>
      </c>
      <c r="J17" s="26"/>
      <c r="K17" s="210"/>
    </row>
    <row r="18" spans="1:11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J18" s="26"/>
      <c r="K18" s="210"/>
    </row>
    <row r="19" spans="1:11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K19" s="210"/>
    </row>
    <row r="20" spans="1:11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1" x14ac:dyDescent="0.35">
      <c r="A21" s="25"/>
      <c r="E21" s="25"/>
      <c r="F21" s="25"/>
      <c r="I21" s="28"/>
      <c r="J21" s="28"/>
    </row>
    <row r="22" spans="1:11" x14ac:dyDescent="0.35">
      <c r="A22" s="18" t="s">
        <v>48</v>
      </c>
      <c r="I22" s="28"/>
      <c r="J22" s="28"/>
    </row>
    <row r="23" spans="1:11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28"/>
      <c r="J23" s="28"/>
    </row>
    <row r="24" spans="1:11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1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I25" s="211"/>
      <c r="J25" s="211"/>
    </row>
    <row r="26" spans="1:11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29"/>
      <c r="I26" s="29"/>
      <c r="J26" s="29"/>
      <c r="K26" s="29"/>
    </row>
    <row r="27" spans="1:11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1" x14ac:dyDescent="0.35">
      <c r="A28" s="25"/>
      <c r="E28" s="25"/>
      <c r="F28" s="25"/>
    </row>
    <row r="29" spans="1:11" x14ac:dyDescent="0.35">
      <c r="A29" s="18" t="s">
        <v>53</v>
      </c>
    </row>
    <row r="30" spans="1:11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1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1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20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x14ac:dyDescent="0.35">
      <c r="A53" s="25"/>
      <c r="E53" s="25"/>
      <c r="F53" s="25"/>
    </row>
    <row r="54" spans="1:6" x14ac:dyDescent="0.35">
      <c r="A54" s="27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20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212" t="s">
        <v>82</v>
      </c>
      <c r="C66" s="213"/>
      <c r="D66" s="213"/>
      <c r="E66" s="214"/>
      <c r="F66" s="28"/>
      <c r="G66" s="28"/>
    </row>
    <row r="67" spans="2:7" ht="15" thickBot="1" x14ac:dyDescent="0.4">
      <c r="B67" s="215"/>
      <c r="C67" s="216"/>
      <c r="D67" s="216"/>
      <c r="E67" s="217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 xr:uid="{00000000-0004-0000-0300-000000000000}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229" t="s">
        <v>7</v>
      </c>
      <c r="C3" s="225"/>
      <c r="D3" s="226"/>
      <c r="E3" s="1"/>
      <c r="F3" s="224" t="s">
        <v>9</v>
      </c>
      <c r="G3" s="225"/>
      <c r="H3" s="226"/>
      <c r="I3" s="1"/>
      <c r="J3" s="224" t="s">
        <v>11</v>
      </c>
      <c r="K3" s="225"/>
      <c r="L3" s="226"/>
      <c r="N3" s="227" t="s">
        <v>10</v>
      </c>
      <c r="O3" s="227"/>
      <c r="P3" s="227"/>
      <c r="Q3" s="227"/>
      <c r="R3" s="227"/>
    </row>
    <row r="4" spans="2:18" x14ac:dyDescent="0.35">
      <c r="B4" s="218"/>
      <c r="C4" s="219"/>
      <c r="D4" s="220"/>
      <c r="E4" s="1"/>
      <c r="F4" s="218"/>
      <c r="G4" s="219"/>
      <c r="H4" s="220"/>
      <c r="I4" s="1"/>
      <c r="J4" s="218"/>
      <c r="K4" s="219"/>
      <c r="L4" s="220"/>
      <c r="N4" s="228"/>
      <c r="O4" s="228"/>
      <c r="P4" s="228"/>
      <c r="Q4" s="228"/>
      <c r="R4" s="228"/>
    </row>
    <row r="5" spans="2:18" x14ac:dyDescent="0.35">
      <c r="B5" s="218"/>
      <c r="C5" s="219"/>
      <c r="D5" s="220"/>
      <c r="E5" s="1"/>
      <c r="F5" s="218"/>
      <c r="G5" s="219"/>
      <c r="H5" s="220"/>
      <c r="I5" s="1"/>
      <c r="J5" s="218"/>
      <c r="K5" s="219"/>
      <c r="L5" s="220"/>
      <c r="N5" s="228"/>
      <c r="O5" s="228"/>
      <c r="P5" s="228"/>
      <c r="Q5" s="228"/>
      <c r="R5" s="228"/>
    </row>
    <row r="6" spans="2:18" x14ac:dyDescent="0.35">
      <c r="B6" s="218"/>
      <c r="C6" s="219"/>
      <c r="D6" s="220"/>
      <c r="E6" s="1"/>
      <c r="F6" s="218"/>
      <c r="G6" s="219"/>
      <c r="H6" s="220"/>
      <c r="I6" s="1"/>
      <c r="J6" s="218"/>
      <c r="K6" s="219"/>
      <c r="L6" s="220"/>
      <c r="N6" s="228"/>
      <c r="O6" s="228"/>
      <c r="P6" s="228"/>
      <c r="Q6" s="228"/>
      <c r="R6" s="228"/>
    </row>
    <row r="7" spans="2:18" x14ac:dyDescent="0.35">
      <c r="B7" s="218"/>
      <c r="C7" s="219"/>
      <c r="D7" s="220"/>
      <c r="E7" s="1"/>
      <c r="F7" s="218"/>
      <c r="G7" s="219"/>
      <c r="H7" s="220"/>
      <c r="I7" s="1"/>
      <c r="J7" s="218"/>
      <c r="K7" s="219"/>
      <c r="L7" s="220"/>
      <c r="N7" s="228"/>
      <c r="O7" s="228"/>
      <c r="P7" s="228"/>
      <c r="Q7" s="228"/>
      <c r="R7" s="228"/>
    </row>
    <row r="8" spans="2:18" x14ac:dyDescent="0.35">
      <c r="B8" s="218"/>
      <c r="C8" s="219"/>
      <c r="D8" s="220"/>
      <c r="E8" s="1"/>
      <c r="F8" s="218"/>
      <c r="G8" s="219"/>
      <c r="H8" s="220"/>
      <c r="I8" s="1"/>
      <c r="J8" s="218"/>
      <c r="K8" s="219"/>
      <c r="L8" s="220"/>
      <c r="N8" s="228"/>
      <c r="O8" s="228"/>
      <c r="P8" s="228"/>
      <c r="Q8" s="228"/>
      <c r="R8" s="228"/>
    </row>
    <row r="9" spans="2:18" x14ac:dyDescent="0.35">
      <c r="B9" s="218"/>
      <c r="C9" s="219"/>
      <c r="D9" s="220"/>
      <c r="E9" s="1"/>
      <c r="F9" s="218"/>
      <c r="G9" s="219"/>
      <c r="H9" s="220"/>
      <c r="I9" s="1"/>
      <c r="J9" s="218"/>
      <c r="K9" s="219"/>
      <c r="L9" s="220"/>
      <c r="N9" s="228"/>
      <c r="O9" s="228"/>
      <c r="P9" s="228"/>
      <c r="Q9" s="228"/>
      <c r="R9" s="228"/>
    </row>
    <row r="10" spans="2:18" x14ac:dyDescent="0.35">
      <c r="B10" s="221"/>
      <c r="C10" s="222"/>
      <c r="D10" s="223"/>
      <c r="E10" s="1"/>
      <c r="F10" s="221"/>
      <c r="G10" s="222"/>
      <c r="H10" s="223"/>
      <c r="I10" s="1"/>
      <c r="J10" s="221"/>
      <c r="K10" s="222"/>
      <c r="L10" s="223"/>
      <c r="N10" s="228"/>
      <c r="O10" s="228"/>
      <c r="P10" s="228"/>
      <c r="Q10" s="228"/>
      <c r="R10" s="228"/>
    </row>
    <row r="12" spans="2:18" x14ac:dyDescent="0.35">
      <c r="B12" s="229" t="s">
        <v>8</v>
      </c>
      <c r="C12" s="225"/>
      <c r="D12" s="226"/>
      <c r="E12" s="1"/>
      <c r="F12" s="224" t="s">
        <v>6</v>
      </c>
      <c r="G12" s="225"/>
      <c r="H12" s="226"/>
      <c r="I12" s="1"/>
      <c r="J12" s="224" t="s">
        <v>12</v>
      </c>
      <c r="K12" s="225"/>
      <c r="L12" s="226"/>
      <c r="N12" s="227" t="s">
        <v>213</v>
      </c>
      <c r="O12" s="227"/>
      <c r="P12" s="227"/>
      <c r="Q12" s="227"/>
      <c r="R12" s="227"/>
    </row>
    <row r="13" spans="2:18" x14ac:dyDescent="0.35">
      <c r="B13" s="218"/>
      <c r="C13" s="219"/>
      <c r="D13" s="220"/>
      <c r="E13" s="1"/>
      <c r="F13" s="218"/>
      <c r="G13" s="219"/>
      <c r="H13" s="220"/>
      <c r="I13" s="1"/>
      <c r="J13" s="218"/>
      <c r="K13" s="219"/>
      <c r="L13" s="220"/>
      <c r="N13" s="228"/>
      <c r="O13" s="228"/>
      <c r="P13" s="228"/>
      <c r="Q13" s="228"/>
      <c r="R13" s="228"/>
    </row>
    <row r="14" spans="2:18" x14ac:dyDescent="0.35">
      <c r="B14" s="218"/>
      <c r="C14" s="219"/>
      <c r="D14" s="220"/>
      <c r="E14" s="1"/>
      <c r="F14" s="218"/>
      <c r="G14" s="219"/>
      <c r="H14" s="220"/>
      <c r="I14" s="1"/>
      <c r="J14" s="218"/>
      <c r="K14" s="219"/>
      <c r="L14" s="220"/>
      <c r="N14" s="228"/>
      <c r="O14" s="228"/>
      <c r="P14" s="228"/>
      <c r="Q14" s="228"/>
      <c r="R14" s="228"/>
    </row>
    <row r="15" spans="2:18" x14ac:dyDescent="0.35">
      <c r="B15" s="218"/>
      <c r="C15" s="219"/>
      <c r="D15" s="220"/>
      <c r="E15" s="1"/>
      <c r="F15" s="218"/>
      <c r="G15" s="219"/>
      <c r="H15" s="220"/>
      <c r="I15" s="1"/>
      <c r="J15" s="218"/>
      <c r="K15" s="219"/>
      <c r="L15" s="220"/>
      <c r="N15" s="228"/>
      <c r="O15" s="228"/>
      <c r="P15" s="228"/>
      <c r="Q15" s="228"/>
      <c r="R15" s="228"/>
    </row>
    <row r="16" spans="2:18" x14ac:dyDescent="0.35">
      <c r="B16" s="218"/>
      <c r="C16" s="219"/>
      <c r="D16" s="220"/>
      <c r="E16" s="1"/>
      <c r="F16" s="218"/>
      <c r="G16" s="219"/>
      <c r="H16" s="220"/>
      <c r="I16" s="1"/>
      <c r="J16" s="218"/>
      <c r="K16" s="219"/>
      <c r="L16" s="220"/>
      <c r="N16" s="228"/>
      <c r="O16" s="228"/>
      <c r="P16" s="228"/>
      <c r="Q16" s="228"/>
      <c r="R16" s="228"/>
    </row>
    <row r="17" spans="2:20" x14ac:dyDescent="0.35">
      <c r="B17" s="218"/>
      <c r="C17" s="219"/>
      <c r="D17" s="220"/>
      <c r="E17" s="1"/>
      <c r="F17" s="218"/>
      <c r="G17" s="219"/>
      <c r="H17" s="220"/>
      <c r="I17" s="1"/>
      <c r="J17" s="218"/>
      <c r="K17" s="219"/>
      <c r="L17" s="220"/>
      <c r="N17" s="228"/>
      <c r="O17" s="228"/>
      <c r="P17" s="228"/>
      <c r="Q17" s="228"/>
      <c r="R17" s="228"/>
    </row>
    <row r="18" spans="2:20" x14ac:dyDescent="0.35">
      <c r="B18" s="218"/>
      <c r="C18" s="219"/>
      <c r="D18" s="220"/>
      <c r="E18" s="1"/>
      <c r="F18" s="218"/>
      <c r="G18" s="219"/>
      <c r="H18" s="220"/>
      <c r="I18" s="1"/>
      <c r="J18" s="218"/>
      <c r="K18" s="219"/>
      <c r="L18" s="220"/>
      <c r="N18" s="228"/>
      <c r="O18" s="228"/>
      <c r="P18" s="228"/>
      <c r="Q18" s="228"/>
      <c r="R18" s="228"/>
    </row>
    <row r="19" spans="2:20" x14ac:dyDescent="0.35">
      <c r="B19" s="221"/>
      <c r="C19" s="222"/>
      <c r="D19" s="223"/>
      <c r="E19" s="1"/>
      <c r="F19" s="221"/>
      <c r="G19" s="222"/>
      <c r="H19" s="223"/>
      <c r="I19" s="1"/>
      <c r="J19" s="221"/>
      <c r="K19" s="222"/>
      <c r="L19" s="223"/>
      <c r="N19" s="228"/>
      <c r="O19" s="228"/>
      <c r="P19" s="228"/>
      <c r="Q19" s="228"/>
      <c r="R19" s="228"/>
    </row>
    <row r="20" spans="2:20" x14ac:dyDescent="0.35">
      <c r="N20" s="228"/>
      <c r="O20" s="228"/>
      <c r="P20" s="228"/>
      <c r="Q20" s="228"/>
      <c r="R20" s="228"/>
    </row>
    <row r="21" spans="2:20" x14ac:dyDescent="0.35">
      <c r="B21" s="224" t="s">
        <v>16</v>
      </c>
      <c r="C21" s="225"/>
      <c r="D21" s="226"/>
      <c r="E21" s="1"/>
      <c r="F21" s="224" t="s">
        <v>5</v>
      </c>
      <c r="G21" s="225"/>
      <c r="H21" s="226"/>
      <c r="I21" s="1"/>
      <c r="J21" s="224" t="s">
        <v>13</v>
      </c>
      <c r="K21" s="225"/>
      <c r="L21" s="226"/>
      <c r="N21" s="228"/>
      <c r="O21" s="228"/>
      <c r="P21" s="228"/>
      <c r="Q21" s="228"/>
      <c r="R21" s="228"/>
    </row>
    <row r="22" spans="2:20" x14ac:dyDescent="0.35">
      <c r="B22" s="218"/>
      <c r="C22" s="219"/>
      <c r="D22" s="220"/>
      <c r="E22" s="1"/>
      <c r="F22" s="218"/>
      <c r="G22" s="219"/>
      <c r="H22" s="220"/>
      <c r="I22" s="1"/>
      <c r="J22" s="218"/>
      <c r="K22" s="219"/>
      <c r="L22" s="220"/>
      <c r="N22" s="228"/>
      <c r="O22" s="228"/>
      <c r="P22" s="228"/>
      <c r="Q22" s="228"/>
      <c r="R22" s="228"/>
    </row>
    <row r="23" spans="2:20" x14ac:dyDescent="0.35">
      <c r="B23" s="218"/>
      <c r="C23" s="219"/>
      <c r="D23" s="220"/>
      <c r="E23" s="1"/>
      <c r="F23" s="218"/>
      <c r="G23" s="219"/>
      <c r="H23" s="220"/>
      <c r="I23" s="1"/>
      <c r="J23" s="218"/>
      <c r="K23" s="219"/>
      <c r="L23" s="220"/>
      <c r="N23" s="228"/>
      <c r="O23" s="228"/>
      <c r="P23" s="228"/>
      <c r="Q23" s="228"/>
      <c r="R23" s="228"/>
    </row>
    <row r="24" spans="2:20" x14ac:dyDescent="0.35">
      <c r="B24" s="218"/>
      <c r="C24" s="219"/>
      <c r="D24" s="220"/>
      <c r="E24" s="1"/>
      <c r="F24" s="218"/>
      <c r="G24" s="219"/>
      <c r="H24" s="220"/>
      <c r="I24" s="1"/>
      <c r="J24" s="218"/>
      <c r="K24" s="219"/>
      <c r="L24" s="220"/>
    </row>
    <row r="25" spans="2:20" x14ac:dyDescent="0.35">
      <c r="B25" s="218"/>
      <c r="C25" s="219"/>
      <c r="D25" s="220"/>
      <c r="E25" s="1"/>
      <c r="F25" s="218"/>
      <c r="G25" s="219"/>
      <c r="H25" s="220"/>
      <c r="I25" s="1"/>
      <c r="J25" s="218"/>
      <c r="K25" s="219"/>
      <c r="L25" s="220"/>
    </row>
    <row r="26" spans="2:20" x14ac:dyDescent="0.35">
      <c r="B26" s="218"/>
      <c r="C26" s="219"/>
      <c r="D26" s="220"/>
      <c r="E26" s="1"/>
      <c r="F26" s="218"/>
      <c r="G26" s="219"/>
      <c r="H26" s="220"/>
      <c r="I26" s="1"/>
      <c r="J26" s="218"/>
      <c r="K26" s="219"/>
      <c r="L26" s="220"/>
    </row>
    <row r="27" spans="2:20" x14ac:dyDescent="0.35">
      <c r="B27" s="218"/>
      <c r="C27" s="219"/>
      <c r="D27" s="220"/>
      <c r="E27" s="1"/>
      <c r="F27" s="218"/>
      <c r="G27" s="219"/>
      <c r="H27" s="220"/>
      <c r="I27" s="1"/>
      <c r="J27" s="218"/>
      <c r="K27" s="219"/>
      <c r="L27" s="220"/>
      <c r="P27" s="40"/>
      <c r="S27" s="40"/>
    </row>
    <row r="28" spans="2:20" x14ac:dyDescent="0.35">
      <c r="B28" s="221"/>
      <c r="C28" s="222"/>
      <c r="D28" s="223"/>
      <c r="E28" s="1"/>
      <c r="F28" s="221"/>
      <c r="G28" s="222"/>
      <c r="H28" s="223"/>
      <c r="I28" s="1"/>
      <c r="J28" s="221"/>
      <c r="K28" s="222"/>
      <c r="L28" s="223"/>
      <c r="T28" s="40"/>
    </row>
    <row r="29" spans="2:20" x14ac:dyDescent="0.35">
      <c r="T29" s="40"/>
    </row>
    <row r="30" spans="2:20" x14ac:dyDescent="0.35">
      <c r="B30" s="224"/>
      <c r="C30" s="225"/>
      <c r="D30" s="226"/>
      <c r="E30" s="1"/>
      <c r="F30" s="224" t="s">
        <v>15</v>
      </c>
      <c r="G30" s="225"/>
      <c r="H30" s="226"/>
      <c r="I30" s="1"/>
      <c r="J30" s="224" t="s">
        <v>14</v>
      </c>
      <c r="K30" s="225"/>
      <c r="L30" s="226"/>
      <c r="S30" s="67"/>
      <c r="T30" s="40"/>
    </row>
    <row r="31" spans="2:20" x14ac:dyDescent="0.35">
      <c r="B31" s="218"/>
      <c r="C31" s="219"/>
      <c r="D31" s="220"/>
      <c r="E31" s="1"/>
      <c r="F31" s="218"/>
      <c r="G31" s="219"/>
      <c r="H31" s="220"/>
      <c r="I31" s="1"/>
      <c r="J31" s="218"/>
      <c r="K31" s="219"/>
      <c r="L31" s="220"/>
    </row>
    <row r="32" spans="2:20" x14ac:dyDescent="0.35">
      <c r="B32" s="218"/>
      <c r="C32" s="219"/>
      <c r="D32" s="220"/>
      <c r="E32" s="1"/>
      <c r="F32" s="218"/>
      <c r="G32" s="219"/>
      <c r="H32" s="220"/>
      <c r="I32" s="1"/>
      <c r="J32" s="218"/>
      <c r="K32" s="219"/>
      <c r="L32" s="220"/>
    </row>
    <row r="33" spans="2:12" x14ac:dyDescent="0.35">
      <c r="B33" s="218"/>
      <c r="C33" s="219"/>
      <c r="D33" s="220"/>
      <c r="E33" s="1"/>
      <c r="F33" s="218"/>
      <c r="G33" s="219"/>
      <c r="H33" s="220"/>
      <c r="I33" s="1"/>
      <c r="J33" s="218"/>
      <c r="K33" s="219"/>
      <c r="L33" s="220"/>
    </row>
    <row r="34" spans="2:12" x14ac:dyDescent="0.35">
      <c r="B34" s="218"/>
      <c r="C34" s="219"/>
      <c r="D34" s="220"/>
      <c r="E34" s="1"/>
      <c r="F34" s="218"/>
      <c r="G34" s="219"/>
      <c r="H34" s="220"/>
      <c r="I34" s="1"/>
      <c r="J34" s="218"/>
      <c r="K34" s="219"/>
      <c r="L34" s="220"/>
    </row>
    <row r="35" spans="2:12" x14ac:dyDescent="0.35">
      <c r="B35" s="218"/>
      <c r="C35" s="219"/>
      <c r="D35" s="220"/>
      <c r="E35" s="1"/>
      <c r="F35" s="218"/>
      <c r="G35" s="219"/>
      <c r="H35" s="220"/>
      <c r="I35" s="1"/>
      <c r="J35" s="218"/>
      <c r="K35" s="219"/>
      <c r="L35" s="220"/>
    </row>
    <row r="36" spans="2:12" x14ac:dyDescent="0.35">
      <c r="B36" s="218"/>
      <c r="C36" s="219"/>
      <c r="D36" s="220"/>
      <c r="E36" s="1"/>
      <c r="F36" s="218"/>
      <c r="G36" s="219"/>
      <c r="H36" s="220"/>
      <c r="I36" s="1"/>
      <c r="J36" s="218"/>
      <c r="K36" s="219"/>
      <c r="L36" s="220"/>
    </row>
    <row r="37" spans="2:12" x14ac:dyDescent="0.35">
      <c r="B37" s="221"/>
      <c r="C37" s="222"/>
      <c r="D37" s="223"/>
      <c r="E37" s="1"/>
      <c r="F37" s="221"/>
      <c r="G37" s="222"/>
      <c r="H37" s="223"/>
      <c r="I37" s="1"/>
      <c r="J37" s="221"/>
      <c r="K37" s="222"/>
      <c r="L37" s="223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230" t="s">
        <v>227</v>
      </c>
      <c r="D3" s="230"/>
      <c r="F3" s="231" t="s">
        <v>228</v>
      </c>
      <c r="G3" s="231"/>
    </row>
    <row r="4" spans="3:12" x14ac:dyDescent="0.35">
      <c r="G4" s="40"/>
      <c r="H4" s="40"/>
    </row>
    <row r="5" spans="3:12" x14ac:dyDescent="0.35">
      <c r="C5" s="93">
        <v>450</v>
      </c>
      <c r="D5" s="94" t="s">
        <v>133</v>
      </c>
      <c r="F5" s="80">
        <v>500</v>
      </c>
      <c r="G5" s="11" t="s">
        <v>216</v>
      </c>
      <c r="I5" s="90"/>
      <c r="J5" s="90"/>
      <c r="K5" s="97">
        <v>21</v>
      </c>
      <c r="L5" s="98">
        <f>K5/60</f>
        <v>0.35</v>
      </c>
    </row>
    <row r="6" spans="3:12" x14ac:dyDescent="0.35">
      <c r="C6" s="91" t="s">
        <v>100</v>
      </c>
      <c r="D6" s="91" t="s">
        <v>226</v>
      </c>
      <c r="F6" s="78">
        <v>8</v>
      </c>
      <c r="G6" s="40" t="s">
        <v>222</v>
      </c>
    </row>
    <row r="7" spans="3:12" x14ac:dyDescent="0.35">
      <c r="C7" s="92">
        <f t="shared" ref="C7:C26" si="0">(($C$5/60^3)/24)*D7</f>
        <v>4.3402777777777779E-5</v>
      </c>
      <c r="D7" s="95">
        <v>0.5</v>
      </c>
      <c r="F7" s="80">
        <v>1000</v>
      </c>
      <c r="G7" s="11" t="s">
        <v>217</v>
      </c>
    </row>
    <row r="8" spans="3:12" x14ac:dyDescent="0.35">
      <c r="C8" s="92">
        <f t="shared" si="0"/>
        <v>8.6805555555555559E-5</v>
      </c>
      <c r="D8" s="95">
        <v>1</v>
      </c>
      <c r="F8" s="79">
        <f>ROUNDUP(((((F5*6080)/(60*60))*F6)*(SIN((F11*(PI()/180)))))+F7,-2)</f>
        <v>2200</v>
      </c>
      <c r="G8" s="40" t="s">
        <v>221</v>
      </c>
    </row>
    <row r="9" spans="3:12" x14ac:dyDescent="0.35">
      <c r="C9" s="92">
        <f t="shared" si="0"/>
        <v>1.3020833333333333E-4</v>
      </c>
      <c r="D9" s="95">
        <v>1.5</v>
      </c>
      <c r="F9" s="80">
        <v>2200</v>
      </c>
      <c r="G9" s="11" t="s">
        <v>218</v>
      </c>
    </row>
    <row r="10" spans="3:12" x14ac:dyDescent="0.35">
      <c r="C10" s="92">
        <f t="shared" si="0"/>
        <v>1.7361111111111112E-4</v>
      </c>
      <c r="D10" s="95">
        <v>2</v>
      </c>
      <c r="F10" s="81">
        <f>F9-500</f>
        <v>1700</v>
      </c>
      <c r="G10" s="11" t="s">
        <v>219</v>
      </c>
    </row>
    <row r="11" spans="3:12" x14ac:dyDescent="0.35">
      <c r="C11" s="92">
        <f t="shared" si="0"/>
        <v>2.170138888888889E-4</v>
      </c>
      <c r="D11" s="95">
        <v>2.5</v>
      </c>
      <c r="F11" s="80">
        <v>10</v>
      </c>
      <c r="G11" s="11" t="s">
        <v>129</v>
      </c>
    </row>
    <row r="12" spans="3:12" x14ac:dyDescent="0.35">
      <c r="C12" s="92">
        <f t="shared" si="0"/>
        <v>2.6041666666666666E-4</v>
      </c>
      <c r="D12" s="95">
        <v>3</v>
      </c>
      <c r="F12" s="80">
        <v>500</v>
      </c>
      <c r="G12" s="11" t="s">
        <v>220</v>
      </c>
    </row>
    <row r="13" spans="3:12" x14ac:dyDescent="0.35">
      <c r="C13" s="92">
        <f t="shared" si="0"/>
        <v>3.0381944444444445E-4</v>
      </c>
      <c r="D13" s="95">
        <v>3.5</v>
      </c>
      <c r="F13" s="80">
        <v>20</v>
      </c>
      <c r="G13" s="11" t="s">
        <v>130</v>
      </c>
    </row>
    <row r="14" spans="3:12" x14ac:dyDescent="0.35">
      <c r="C14" s="92">
        <f t="shared" si="0"/>
        <v>3.4722222222222224E-4</v>
      </c>
      <c r="D14" s="95">
        <v>4</v>
      </c>
      <c r="F14" s="82">
        <f>((F9-F12)/6080)/TAN(F13*(PI()/180))+((F9/TAN(F11*(PI()/180)))/6080)</f>
        <v>2.8203177000381281</v>
      </c>
      <c r="G14" s="11" t="s">
        <v>131</v>
      </c>
    </row>
    <row r="15" spans="3:12" x14ac:dyDescent="0.35">
      <c r="C15" s="92">
        <f t="shared" si="0"/>
        <v>3.9062500000000002E-4</v>
      </c>
      <c r="D15" s="95">
        <v>4.5</v>
      </c>
    </row>
    <row r="16" spans="3:12" x14ac:dyDescent="0.35">
      <c r="C16" s="92">
        <f t="shared" si="0"/>
        <v>4.3402777777777781E-4</v>
      </c>
      <c r="D16" s="95">
        <v>5</v>
      </c>
    </row>
    <row r="17" spans="3:11" x14ac:dyDescent="0.35">
      <c r="C17" s="92">
        <f t="shared" si="0"/>
        <v>4.7743055555555559E-4</v>
      </c>
      <c r="D17" s="95">
        <v>5.5</v>
      </c>
      <c r="K17" s="90"/>
    </row>
    <row r="18" spans="3:11" x14ac:dyDescent="0.35">
      <c r="C18" s="92">
        <f t="shared" si="0"/>
        <v>5.2083333333333333E-4</v>
      </c>
      <c r="D18" s="95">
        <v>6</v>
      </c>
    </row>
    <row r="19" spans="3:11" x14ac:dyDescent="0.35">
      <c r="C19" s="92">
        <f t="shared" si="0"/>
        <v>5.6423611111111117E-4</v>
      </c>
      <c r="D19" s="95">
        <v>6.5</v>
      </c>
    </row>
    <row r="20" spans="3:11" x14ac:dyDescent="0.35">
      <c r="C20" s="92">
        <f t="shared" si="0"/>
        <v>6.076388888888889E-4</v>
      </c>
      <c r="D20" s="95">
        <v>7</v>
      </c>
    </row>
    <row r="21" spans="3:11" x14ac:dyDescent="0.35">
      <c r="C21" s="92">
        <f t="shared" si="0"/>
        <v>6.5104166666666674E-4</v>
      </c>
      <c r="D21" s="95">
        <v>7.5</v>
      </c>
    </row>
    <row r="22" spans="3:11" x14ac:dyDescent="0.35">
      <c r="C22" s="92">
        <f t="shared" si="0"/>
        <v>6.9444444444444447E-4</v>
      </c>
      <c r="D22" s="95">
        <v>8</v>
      </c>
    </row>
    <row r="23" spans="3:11" x14ac:dyDescent="0.35">
      <c r="C23" s="92">
        <f t="shared" si="0"/>
        <v>7.378472222222222E-4</v>
      </c>
      <c r="D23" s="95">
        <v>8.5</v>
      </c>
    </row>
    <row r="24" spans="3:11" x14ac:dyDescent="0.35">
      <c r="C24" s="92">
        <f t="shared" si="0"/>
        <v>7.8125000000000004E-4</v>
      </c>
      <c r="D24" s="95">
        <v>9</v>
      </c>
    </row>
    <row r="25" spans="3:11" x14ac:dyDescent="0.35">
      <c r="C25" s="92">
        <f t="shared" si="0"/>
        <v>8.2465277777777778E-4</v>
      </c>
      <c r="D25" s="95">
        <v>9.5</v>
      </c>
    </row>
    <row r="26" spans="3:11" x14ac:dyDescent="0.35">
      <c r="C26" s="92">
        <f t="shared" si="0"/>
        <v>8.6805555555555562E-4</v>
      </c>
      <c r="D26" s="9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72" t="s">
        <v>136</v>
      </c>
      <c r="B1" s="72" t="s">
        <v>137</v>
      </c>
      <c r="C1" s="11" t="s">
        <v>146</v>
      </c>
      <c r="D1" s="72" t="s">
        <v>165</v>
      </c>
      <c r="E1" s="72" t="s">
        <v>203</v>
      </c>
      <c r="F1" s="72" t="s">
        <v>181</v>
      </c>
      <c r="G1" s="72" t="s">
        <v>185</v>
      </c>
      <c r="H1" s="72" t="s">
        <v>193</v>
      </c>
    </row>
    <row r="2" spans="1:8" x14ac:dyDescent="0.35">
      <c r="A2" s="40" t="s">
        <v>139</v>
      </c>
      <c r="B2" s="73">
        <v>50</v>
      </c>
      <c r="C2" s="40" t="s">
        <v>147</v>
      </c>
      <c r="D2" s="74" t="s">
        <v>166</v>
      </c>
      <c r="E2" s="40" t="s">
        <v>169</v>
      </c>
      <c r="F2" s="38" t="s">
        <v>106</v>
      </c>
      <c r="G2" s="40" t="s">
        <v>120</v>
      </c>
      <c r="H2" s="40" t="s">
        <v>86</v>
      </c>
    </row>
    <row r="3" spans="1:8" x14ac:dyDescent="0.35">
      <c r="A3" s="40" t="s">
        <v>111</v>
      </c>
      <c r="B3" s="74">
        <v>51</v>
      </c>
      <c r="C3" s="40" t="s">
        <v>148</v>
      </c>
      <c r="D3" s="74" t="s">
        <v>107</v>
      </c>
      <c r="E3" s="40" t="s">
        <v>170</v>
      </c>
      <c r="F3" s="38" t="s">
        <v>182</v>
      </c>
      <c r="G3" s="40" t="s">
        <v>86</v>
      </c>
      <c r="H3" s="40" t="s">
        <v>117</v>
      </c>
    </row>
    <row r="4" spans="1:8" x14ac:dyDescent="0.35">
      <c r="A4" s="40" t="s">
        <v>140</v>
      </c>
      <c r="B4" s="73">
        <v>52</v>
      </c>
      <c r="C4" s="40" t="s">
        <v>149</v>
      </c>
      <c r="D4" s="74" t="s">
        <v>167</v>
      </c>
      <c r="E4" s="40" t="s">
        <v>119</v>
      </c>
      <c r="F4" s="38" t="s">
        <v>183</v>
      </c>
      <c r="G4" s="40" t="s">
        <v>117</v>
      </c>
      <c r="H4" s="40" t="s">
        <v>195</v>
      </c>
    </row>
    <row r="5" spans="1:8" x14ac:dyDescent="0.35">
      <c r="A5" s="40" t="s">
        <v>144</v>
      </c>
      <c r="B5" s="6">
        <v>53</v>
      </c>
      <c r="C5" s="40" t="s">
        <v>150</v>
      </c>
      <c r="D5" s="74" t="s">
        <v>168</v>
      </c>
      <c r="E5" s="40" t="s">
        <v>101</v>
      </c>
      <c r="F5" s="38" t="s">
        <v>184</v>
      </c>
      <c r="G5" s="40" t="s">
        <v>122</v>
      </c>
      <c r="H5" s="40" t="s">
        <v>194</v>
      </c>
    </row>
    <row r="6" spans="1:8" x14ac:dyDescent="0.35">
      <c r="A6" s="40" t="s">
        <v>141</v>
      </c>
      <c r="B6" s="73">
        <v>54</v>
      </c>
      <c r="C6" s="40" t="s">
        <v>113</v>
      </c>
      <c r="D6" s="6"/>
      <c r="E6" s="40" t="s">
        <v>124</v>
      </c>
      <c r="G6" s="40" t="s">
        <v>191</v>
      </c>
      <c r="H6" s="40" t="s">
        <v>166</v>
      </c>
    </row>
    <row r="7" spans="1:8" x14ac:dyDescent="0.35">
      <c r="A7" s="40" t="s">
        <v>145</v>
      </c>
      <c r="B7" s="6">
        <v>55</v>
      </c>
      <c r="C7" s="40" t="s">
        <v>112</v>
      </c>
      <c r="D7" s="6"/>
      <c r="E7" s="40" t="s">
        <v>171</v>
      </c>
      <c r="G7" s="40" t="s">
        <v>192</v>
      </c>
      <c r="H7" s="40" t="s">
        <v>127</v>
      </c>
    </row>
    <row r="8" spans="1:8" x14ac:dyDescent="0.35">
      <c r="A8" s="40" t="s">
        <v>114</v>
      </c>
      <c r="B8" s="73">
        <v>56</v>
      </c>
      <c r="C8" s="40" t="s">
        <v>153</v>
      </c>
      <c r="D8" s="6"/>
      <c r="E8" s="40" t="s">
        <v>172</v>
      </c>
      <c r="G8" s="40" t="s">
        <v>123</v>
      </c>
      <c r="H8" s="40" t="s">
        <v>128</v>
      </c>
    </row>
    <row r="9" spans="1:8" x14ac:dyDescent="0.35">
      <c r="A9" s="40" t="s">
        <v>143</v>
      </c>
      <c r="B9" s="6">
        <v>57</v>
      </c>
      <c r="C9" s="40" t="s">
        <v>154</v>
      </c>
      <c r="D9" s="6"/>
      <c r="E9" s="40" t="s">
        <v>173</v>
      </c>
      <c r="G9" s="40" t="s">
        <v>132</v>
      </c>
      <c r="H9" s="40" t="s">
        <v>107</v>
      </c>
    </row>
    <row r="10" spans="1:8" x14ac:dyDescent="0.35">
      <c r="A10" s="40" t="s">
        <v>142</v>
      </c>
      <c r="B10" s="6">
        <v>58</v>
      </c>
      <c r="C10" s="40" t="s">
        <v>151</v>
      </c>
      <c r="D10" s="6"/>
      <c r="E10" s="40" t="s">
        <v>125</v>
      </c>
      <c r="G10" s="40" t="s">
        <v>189</v>
      </c>
      <c r="H10" s="40" t="s">
        <v>123</v>
      </c>
    </row>
    <row r="11" spans="1:8" x14ac:dyDescent="0.35">
      <c r="A11" s="40" t="s">
        <v>161</v>
      </c>
      <c r="B11" s="6">
        <v>59</v>
      </c>
      <c r="C11" s="40" t="s">
        <v>152</v>
      </c>
      <c r="D11" s="6"/>
      <c r="E11" s="40" t="s">
        <v>174</v>
      </c>
      <c r="G11" s="40" t="s">
        <v>188</v>
      </c>
      <c r="H11" s="40" t="s">
        <v>118</v>
      </c>
    </row>
    <row r="12" spans="1:8" x14ac:dyDescent="0.35">
      <c r="A12" s="40" t="s">
        <v>138</v>
      </c>
      <c r="B12" s="73">
        <v>60</v>
      </c>
      <c r="C12" s="40" t="s">
        <v>155</v>
      </c>
      <c r="D12" s="6"/>
      <c r="E12" s="40" t="s">
        <v>126</v>
      </c>
      <c r="G12" s="40" t="s">
        <v>186</v>
      </c>
      <c r="H12" s="40" t="s">
        <v>167</v>
      </c>
    </row>
    <row r="13" spans="1:8" x14ac:dyDescent="0.35">
      <c r="A13" s="40" t="s">
        <v>162</v>
      </c>
      <c r="B13" s="6">
        <v>61</v>
      </c>
      <c r="C13" s="40" t="s">
        <v>156</v>
      </c>
      <c r="D13" s="6"/>
      <c r="E13" s="40" t="s">
        <v>176</v>
      </c>
      <c r="G13" s="40" t="s">
        <v>187</v>
      </c>
      <c r="H13" s="40" t="s">
        <v>196</v>
      </c>
    </row>
    <row r="14" spans="1:8" x14ac:dyDescent="0.35">
      <c r="A14" s="40" t="s">
        <v>163</v>
      </c>
      <c r="B14" s="6">
        <v>62</v>
      </c>
      <c r="C14" s="40" t="s">
        <v>157</v>
      </c>
      <c r="D14" s="6"/>
      <c r="E14" s="40" t="s">
        <v>177</v>
      </c>
      <c r="G14" s="40" t="s">
        <v>190</v>
      </c>
      <c r="H14" s="40" t="s">
        <v>197</v>
      </c>
    </row>
    <row r="15" spans="1:8" x14ac:dyDescent="0.35">
      <c r="A15" s="40" t="s">
        <v>164</v>
      </c>
      <c r="B15" s="6">
        <v>63</v>
      </c>
      <c r="C15" s="40" t="s">
        <v>158</v>
      </c>
      <c r="D15" s="6"/>
      <c r="E15" s="40" t="s">
        <v>175</v>
      </c>
      <c r="G15" s="40" t="s">
        <v>215</v>
      </c>
      <c r="H15" s="40" t="s">
        <v>198</v>
      </c>
    </row>
    <row r="16" spans="1:8" x14ac:dyDescent="0.35">
      <c r="B16" s="6"/>
      <c r="C16" s="40" t="s">
        <v>159</v>
      </c>
      <c r="D16" s="6"/>
      <c r="E16" s="40" t="s">
        <v>178</v>
      </c>
      <c r="H16" s="40" t="s">
        <v>199</v>
      </c>
    </row>
    <row r="17" spans="2:5" x14ac:dyDescent="0.35">
      <c r="B17" s="6"/>
      <c r="C17" s="40" t="s">
        <v>160</v>
      </c>
      <c r="D17" s="6"/>
      <c r="E17" s="40" t="s">
        <v>179</v>
      </c>
    </row>
    <row r="18" spans="2:5" x14ac:dyDescent="0.35">
      <c r="C18" s="40" t="s">
        <v>235</v>
      </c>
      <c r="E18" s="40" t="s">
        <v>180</v>
      </c>
    </row>
    <row r="19" spans="2:5" x14ac:dyDescent="0.35">
      <c r="E19" s="40" t="s">
        <v>121</v>
      </c>
    </row>
    <row r="20" spans="2:5" x14ac:dyDescent="0.35">
      <c r="E20" s="40" t="s">
        <v>115</v>
      </c>
    </row>
    <row r="21" spans="2:5" x14ac:dyDescent="0.35">
      <c r="E21" s="40" t="s">
        <v>116</v>
      </c>
    </row>
    <row r="22" spans="2:5" x14ac:dyDescent="0.35">
      <c r="E22" s="40" t="s">
        <v>200</v>
      </c>
    </row>
    <row r="23" spans="2:5" x14ac:dyDescent="0.35">
      <c r="E23" s="40" t="s">
        <v>201</v>
      </c>
    </row>
    <row r="24" spans="2:5" x14ac:dyDescent="0.35">
      <c r="E24" s="40" t="s">
        <v>202</v>
      </c>
    </row>
  </sheetData>
  <sortState xmlns:xlrd2="http://schemas.microsoft.com/office/spreadsheetml/2017/richdata2"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2</vt:i4>
      </vt:variant>
    </vt:vector>
  </HeadingPairs>
  <TitlesOfParts>
    <vt:vector size="9" baseType="lpstr">
      <vt:lpstr>MISSION CARDS VMA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2024-01-22T14:57:09Z</cp:lastPrinted>
  <dcterms:created xsi:type="dcterms:W3CDTF">2018-07-16T16:39:08Z</dcterms:created>
  <dcterms:modified xsi:type="dcterms:W3CDTF">2024-01-31T17:20:38Z</dcterms:modified>
</cp:coreProperties>
</file>